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workbookProtection workbookPassword="E548" lockStructure="1"/>
  <bookViews>
    <workbookView showHorizontalScroll="0" showSheetTabs="0" xWindow="0" yWindow="0" windowWidth="19200" windowHeight="11325"/>
  </bookViews>
  <sheets>
    <sheet name="MODELO" sheetId="2" r:id="rId1"/>
    <sheet name="POL" sheetId="13" state="hidden" r:id="rId2"/>
    <sheet name="PACKAGE" sheetId="12" state="hidden" r:id="rId3"/>
    <sheet name="UN" sheetId="4" state="hidden" r:id="rId4"/>
    <sheet name="IMO" sheetId="5" state="hidden" r:id="rId5"/>
    <sheet name="IMO MATERIAL" sheetId="6" state="hidden" r:id="rId6"/>
    <sheet name="CONTENTS" sheetId="7" state="hidden" r:id="rId7"/>
    <sheet name="SEGREGATION GROUP" sheetId="8" state="hidden" r:id="rId8"/>
    <sheet name="DATA VALIDATION BOX" sheetId="11" state="hidden" r:id="rId9"/>
    <sheet name="CALLING CODE" sheetId="9" state="hidden" r:id="rId10"/>
  </sheets>
  <definedNames>
    <definedName name="CYLINDERS">PACKAGE!$W$2:$W$18</definedName>
    <definedName name="FIBRE_DRUMS">PACKAGE!$S$2:$S$18</definedName>
    <definedName name="FIBREBOARD_BOXES">PACKAGE!$Q$2:$Q$18</definedName>
    <definedName name="FLEXIBLE_IBC">PACKAGE!$X$2:$X$18</definedName>
    <definedName name="IBC_COMPOSITE">PACKAGE!$N$2:$N$18</definedName>
    <definedName name="IMO_LIST">OFFSET(IMO!$F$3,,,COUNTIF(IMO!$F$3:B498,"?*"))</definedName>
    <definedName name="PALLETS">PACKAGE!$M$2:$M$15</definedName>
    <definedName name="PAPER_BAGS">PACKAGE!$U$2:$U$18</definedName>
    <definedName name="PLASTIC_DRUMS">PACKAGE!$O$2:$O$18</definedName>
    <definedName name="PLASTIC_FILM_BAGS">PACKAGE!$T$2:$T$18</definedName>
    <definedName name="PLASTIC_JERRICAN">PACKAGE!$R$2:$R$18</definedName>
    <definedName name="_xlnm.Print_Area" localSheetId="0">MODELO!$B$1:$D$57</definedName>
    <definedName name="SHRINK_WRAPPED">PACKAGE!$AC$2:$AC$18</definedName>
    <definedName name="STEEL_DRUMS">PACKAGE!$P$2:$P$18</definedName>
    <definedName name="STEEL_JERRICANS">PACKAGE!$V$2:$V$18</definedName>
    <definedName name="STRETCH_WRAPPED">PACKAGE!$AB$2:$AB$18</definedName>
    <definedName name="TRAY">PACKAGE!$Y$2:$Y$18</definedName>
    <definedName name="UN_LIST">OFFSET(UN!$F$3,,,COUNTIF(UN!$F$3:B498,"?*"))</definedName>
    <definedName name="VEHICLE">PACKAGE!$Z$2:$Z$18</definedName>
    <definedName name="WOODEN_BOXES">PACKAGE!$AD$2:$AD$18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5" i="12" l="1"/>
  <c r="E15" i="2"/>
  <c r="E17" i="2" l="1"/>
  <c r="E8" i="2" l="1"/>
  <c r="D27" i="2" l="1"/>
  <c r="C4" i="9" l="1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3" i="9"/>
  <c r="C3" i="5"/>
  <c r="C4" i="5" s="1"/>
  <c r="C3" i="4"/>
  <c r="C4" i="4" s="1"/>
  <c r="C5" i="4" s="1"/>
  <c r="C5" i="5" l="1"/>
  <c r="C6" i="5" s="1"/>
  <c r="C6" i="4"/>
  <c r="J14" i="12"/>
  <c r="J13" i="12"/>
  <c r="J12" i="12"/>
  <c r="J11" i="12"/>
  <c r="J10" i="12"/>
  <c r="J9" i="12"/>
  <c r="J8" i="12"/>
  <c r="J7" i="12"/>
  <c r="J6" i="12"/>
  <c r="J5" i="12"/>
  <c r="J4" i="12"/>
  <c r="J3" i="12"/>
  <c r="J2" i="12"/>
  <c r="C7" i="4" l="1"/>
  <c r="C8" i="4" s="1"/>
  <c r="C7" i="5"/>
  <c r="E40" i="2"/>
  <c r="C9" i="4" l="1"/>
  <c r="C10" i="4" s="1"/>
  <c r="C8" i="5"/>
  <c r="C11" i="4" l="1"/>
  <c r="C9" i="5"/>
  <c r="C10" i="5" l="1"/>
  <c r="C11" i="5" s="1"/>
  <c r="C12" i="5" s="1"/>
  <c r="C12" i="4"/>
  <c r="D45" i="2"/>
  <c r="C13" i="5" l="1"/>
  <c r="C14" i="5" s="1"/>
  <c r="C13" i="4"/>
  <c r="C14" i="4" s="1"/>
  <c r="C15" i="4" s="1"/>
  <c r="C16" i="4" s="1"/>
  <c r="C15" i="5" l="1"/>
  <c r="C17" i="4"/>
  <c r="C18" i="4" s="1"/>
  <c r="C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" i="8"/>
  <c r="C4" i="6"/>
  <c r="C5" i="6"/>
  <c r="C6" i="6"/>
  <c r="C7" i="6"/>
  <c r="C8" i="6"/>
  <c r="C9" i="6"/>
  <c r="C10" i="6"/>
  <c r="C11" i="6"/>
  <c r="C12" i="6"/>
  <c r="C13" i="6"/>
  <c r="C3" i="6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3" i="5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" i="4"/>
  <c r="C16" i="5" l="1"/>
  <c r="C19" i="4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C54" i="4" s="1"/>
  <c r="C55" i="4" s="1"/>
  <c r="C56" i="4" s="1"/>
  <c r="C57" i="4" s="1"/>
  <c r="C58" i="4" s="1"/>
  <c r="C59" i="4" s="1"/>
  <c r="C60" i="4" s="1"/>
  <c r="C61" i="4" s="1"/>
  <c r="C62" i="4" s="1"/>
  <c r="C63" i="4" s="1"/>
  <c r="C64" i="4" s="1"/>
  <c r="C65" i="4" s="1"/>
  <c r="C66" i="4" s="1"/>
  <c r="C67" i="4" s="1"/>
  <c r="C68" i="4" s="1"/>
  <c r="C69" i="4" s="1"/>
  <c r="C70" i="4" s="1"/>
  <c r="C71" i="4" s="1"/>
  <c r="C72" i="4" s="1"/>
  <c r="C73" i="4" s="1"/>
  <c r="C74" i="4" s="1"/>
  <c r="C75" i="4" s="1"/>
  <c r="C76" i="4" s="1"/>
  <c r="C77" i="4" s="1"/>
  <c r="C78" i="4" s="1"/>
  <c r="C79" i="4" s="1"/>
  <c r="C80" i="4" s="1"/>
  <c r="C81" i="4" s="1"/>
  <c r="C82" i="4" s="1"/>
  <c r="C83" i="4" s="1"/>
  <c r="C84" i="4" s="1"/>
  <c r="C85" i="4" s="1"/>
  <c r="C86" i="4" s="1"/>
  <c r="C87" i="4" s="1"/>
  <c r="C88" i="4" s="1"/>
  <c r="C89" i="4" s="1"/>
  <c r="C90" i="4" s="1"/>
  <c r="C91" i="4" s="1"/>
  <c r="C92" i="4" s="1"/>
  <c r="C93" i="4" s="1"/>
  <c r="C94" i="4" s="1"/>
  <c r="C95" i="4" s="1"/>
  <c r="C96" i="4" s="1"/>
  <c r="C97" i="4" s="1"/>
  <c r="C98" i="4" s="1"/>
  <c r="C99" i="4" s="1"/>
  <c r="C100" i="4" s="1"/>
  <c r="C101" i="4" s="1"/>
  <c r="C102" i="4" s="1"/>
  <c r="C103" i="4" s="1"/>
  <c r="C104" i="4" s="1"/>
  <c r="C105" i="4" s="1"/>
  <c r="C106" i="4" s="1"/>
  <c r="C107" i="4" s="1"/>
  <c r="C108" i="4" s="1"/>
  <c r="C109" i="4" s="1"/>
  <c r="C110" i="4" s="1"/>
  <c r="C111" i="4" s="1"/>
  <c r="C112" i="4" s="1"/>
  <c r="C113" i="4" s="1"/>
  <c r="C114" i="4" s="1"/>
  <c r="C115" i="4" s="1"/>
  <c r="C116" i="4" s="1"/>
  <c r="C117" i="4" s="1"/>
  <c r="C118" i="4" s="1"/>
  <c r="C119" i="4" s="1"/>
  <c r="C120" i="4" s="1"/>
  <c r="C121" i="4" s="1"/>
  <c r="C122" i="4" s="1"/>
  <c r="C123" i="4" s="1"/>
  <c r="C124" i="4" s="1"/>
  <c r="C125" i="4" s="1"/>
  <c r="C126" i="4" s="1"/>
  <c r="C127" i="4" s="1"/>
  <c r="C128" i="4" s="1"/>
  <c r="C129" i="4" s="1"/>
  <c r="C130" i="4" s="1"/>
  <c r="C131" i="4" s="1"/>
  <c r="C132" i="4" s="1"/>
  <c r="C133" i="4" s="1"/>
  <c r="C134" i="4" s="1"/>
  <c r="C135" i="4" s="1"/>
  <c r="C136" i="4" s="1"/>
  <c r="C137" i="4" s="1"/>
  <c r="C138" i="4" s="1"/>
  <c r="C139" i="4" s="1"/>
  <c r="C140" i="4" s="1"/>
  <c r="C141" i="4" s="1"/>
  <c r="C142" i="4" s="1"/>
  <c r="C143" i="4" s="1"/>
  <c r="C144" i="4" s="1"/>
  <c r="C145" i="4" s="1"/>
  <c r="C146" i="4" s="1"/>
  <c r="C147" i="4" s="1"/>
  <c r="C148" i="4" s="1"/>
  <c r="C149" i="4" s="1"/>
  <c r="C150" i="4" s="1"/>
  <c r="C151" i="4" s="1"/>
  <c r="C152" i="4" s="1"/>
  <c r="C153" i="4" s="1"/>
  <c r="C154" i="4" s="1"/>
  <c r="C155" i="4" s="1"/>
  <c r="C156" i="4" s="1"/>
  <c r="C157" i="4" s="1"/>
  <c r="C158" i="4" s="1"/>
  <c r="C159" i="4" s="1"/>
  <c r="C160" i="4" s="1"/>
  <c r="C161" i="4" s="1"/>
  <c r="C162" i="4" s="1"/>
  <c r="C163" i="4" s="1"/>
  <c r="C164" i="4" s="1"/>
  <c r="C165" i="4" s="1"/>
  <c r="C166" i="4" s="1"/>
  <c r="C167" i="4" s="1"/>
  <c r="C168" i="4" s="1"/>
  <c r="C169" i="4" s="1"/>
  <c r="C170" i="4" s="1"/>
  <c r="C171" i="4" s="1"/>
  <c r="C172" i="4" s="1"/>
  <c r="C173" i="4" s="1"/>
  <c r="C174" i="4" s="1"/>
  <c r="C175" i="4" s="1"/>
  <c r="C176" i="4" s="1"/>
  <c r="C177" i="4" s="1"/>
  <c r="C178" i="4" s="1"/>
  <c r="C179" i="4" s="1"/>
  <c r="C180" i="4" s="1"/>
  <c r="C181" i="4" s="1"/>
  <c r="C182" i="4" s="1"/>
  <c r="C183" i="4" s="1"/>
  <c r="C184" i="4" s="1"/>
  <c r="C185" i="4" s="1"/>
  <c r="C186" i="4" s="1"/>
  <c r="C187" i="4" s="1"/>
  <c r="C188" i="4" s="1"/>
  <c r="C189" i="4" s="1"/>
  <c r="C190" i="4" s="1"/>
  <c r="C191" i="4" s="1"/>
  <c r="C192" i="4" s="1"/>
  <c r="C193" i="4" s="1"/>
  <c r="C194" i="4" s="1"/>
  <c r="C195" i="4" s="1"/>
  <c r="C196" i="4" s="1"/>
  <c r="C197" i="4" s="1"/>
  <c r="C198" i="4" s="1"/>
  <c r="C199" i="4" s="1"/>
  <c r="C200" i="4" s="1"/>
  <c r="C201" i="4" s="1"/>
  <c r="C202" i="4" s="1"/>
  <c r="C203" i="4" s="1"/>
  <c r="C204" i="4" s="1"/>
  <c r="C205" i="4" s="1"/>
  <c r="C206" i="4" s="1"/>
  <c r="C207" i="4" s="1"/>
  <c r="C208" i="4" s="1"/>
  <c r="C209" i="4" s="1"/>
  <c r="C210" i="4" s="1"/>
  <c r="C211" i="4" s="1"/>
  <c r="C212" i="4" s="1"/>
  <c r="C213" i="4" s="1"/>
  <c r="C214" i="4" s="1"/>
  <c r="C215" i="4" s="1"/>
  <c r="C216" i="4" s="1"/>
  <c r="C217" i="4" s="1"/>
  <c r="C218" i="4" s="1"/>
  <c r="C219" i="4" s="1"/>
  <c r="C220" i="4" s="1"/>
  <c r="C221" i="4" s="1"/>
  <c r="C222" i="4" s="1"/>
  <c r="C223" i="4" s="1"/>
  <c r="C224" i="4" s="1"/>
  <c r="C225" i="4" s="1"/>
  <c r="C226" i="4" s="1"/>
  <c r="C227" i="4" s="1"/>
  <c r="C228" i="4" s="1"/>
  <c r="C229" i="4" s="1"/>
  <c r="C230" i="4" s="1"/>
  <c r="C231" i="4" s="1"/>
  <c r="C232" i="4" s="1"/>
  <c r="C233" i="4" s="1"/>
  <c r="C234" i="4" s="1"/>
  <c r="C235" i="4" s="1"/>
  <c r="C236" i="4" s="1"/>
  <c r="C237" i="4" s="1"/>
  <c r="C238" i="4" s="1"/>
  <c r="C239" i="4" s="1"/>
  <c r="C240" i="4" s="1"/>
  <c r="C241" i="4" s="1"/>
  <c r="C242" i="4" s="1"/>
  <c r="C243" i="4" s="1"/>
  <c r="C244" i="4" s="1"/>
  <c r="C245" i="4" s="1"/>
  <c r="C246" i="4" s="1"/>
  <c r="C247" i="4" s="1"/>
  <c r="C248" i="4" s="1"/>
  <c r="C249" i="4" s="1"/>
  <c r="C250" i="4" s="1"/>
  <c r="C251" i="4" s="1"/>
  <c r="C252" i="4" s="1"/>
  <c r="C253" i="4" s="1"/>
  <c r="C254" i="4" s="1"/>
  <c r="C255" i="4" s="1"/>
  <c r="C256" i="4" s="1"/>
  <c r="C257" i="4" s="1"/>
  <c r="C258" i="4" s="1"/>
  <c r="C259" i="4" s="1"/>
  <c r="C260" i="4" s="1"/>
  <c r="C261" i="4" s="1"/>
  <c r="C262" i="4" s="1"/>
  <c r="C263" i="4" s="1"/>
  <c r="C264" i="4" s="1"/>
  <c r="C265" i="4" s="1"/>
  <c r="C266" i="4" s="1"/>
  <c r="C267" i="4" s="1"/>
  <c r="C268" i="4" s="1"/>
  <c r="C269" i="4" s="1"/>
  <c r="C270" i="4" s="1"/>
  <c r="C271" i="4" s="1"/>
  <c r="C272" i="4" s="1"/>
  <c r="C273" i="4" s="1"/>
  <c r="C274" i="4" s="1"/>
  <c r="C275" i="4" s="1"/>
  <c r="C276" i="4" s="1"/>
  <c r="C277" i="4" s="1"/>
  <c r="C278" i="4" s="1"/>
  <c r="C279" i="4" s="1"/>
  <c r="C280" i="4" s="1"/>
  <c r="C281" i="4" s="1"/>
  <c r="C282" i="4" s="1"/>
  <c r="C283" i="4" s="1"/>
  <c r="C284" i="4" s="1"/>
  <c r="C285" i="4" s="1"/>
  <c r="C286" i="4" s="1"/>
  <c r="C287" i="4" s="1"/>
  <c r="C288" i="4" s="1"/>
  <c r="C289" i="4" s="1"/>
  <c r="C290" i="4" s="1"/>
  <c r="C291" i="4" s="1"/>
  <c r="C292" i="4" s="1"/>
  <c r="C293" i="4" s="1"/>
  <c r="C294" i="4" s="1"/>
  <c r="C295" i="4" s="1"/>
  <c r="C296" i="4" s="1"/>
  <c r="C297" i="4" s="1"/>
  <c r="C298" i="4" s="1"/>
  <c r="C299" i="4" s="1"/>
  <c r="C300" i="4" s="1"/>
  <c r="C301" i="4" s="1"/>
  <c r="C302" i="4" s="1"/>
  <c r="C303" i="4" s="1"/>
  <c r="C304" i="4" s="1"/>
  <c r="C305" i="4" s="1"/>
  <c r="C306" i="4" s="1"/>
  <c r="C307" i="4" s="1"/>
  <c r="C308" i="4" s="1"/>
  <c r="C309" i="4" s="1"/>
  <c r="C310" i="4" s="1"/>
  <c r="C311" i="4" s="1"/>
  <c r="C312" i="4" s="1"/>
  <c r="C313" i="4" s="1"/>
  <c r="C314" i="4" s="1"/>
  <c r="C315" i="4" s="1"/>
  <c r="C316" i="4" s="1"/>
  <c r="C317" i="4" s="1"/>
  <c r="C318" i="4" s="1"/>
  <c r="C319" i="4" s="1"/>
  <c r="C320" i="4" s="1"/>
  <c r="C321" i="4" s="1"/>
  <c r="C322" i="4" s="1"/>
  <c r="C323" i="4" s="1"/>
  <c r="C324" i="4" s="1"/>
  <c r="C325" i="4" s="1"/>
  <c r="C326" i="4" s="1"/>
  <c r="C327" i="4" s="1"/>
  <c r="C328" i="4" s="1"/>
  <c r="C329" i="4" s="1"/>
  <c r="C330" i="4" s="1"/>
  <c r="C331" i="4" s="1"/>
  <c r="C332" i="4" s="1"/>
  <c r="C333" i="4" s="1"/>
  <c r="C334" i="4" s="1"/>
  <c r="C335" i="4" s="1"/>
  <c r="C336" i="4" s="1"/>
  <c r="C337" i="4" s="1"/>
  <c r="C338" i="4" s="1"/>
  <c r="C339" i="4" s="1"/>
  <c r="C340" i="4" s="1"/>
  <c r="C341" i="4" s="1"/>
  <c r="C342" i="4" s="1"/>
  <c r="C343" i="4" s="1"/>
  <c r="C344" i="4" s="1"/>
  <c r="C345" i="4" s="1"/>
  <c r="C346" i="4" s="1"/>
  <c r="C347" i="4" s="1"/>
  <c r="C348" i="4" s="1"/>
  <c r="C349" i="4" s="1"/>
  <c r="C350" i="4" s="1"/>
  <c r="C351" i="4" s="1"/>
  <c r="C352" i="4" s="1"/>
  <c r="C353" i="4" s="1"/>
  <c r="C354" i="4" s="1"/>
  <c r="C355" i="4" s="1"/>
  <c r="C356" i="4" s="1"/>
  <c r="C357" i="4" s="1"/>
  <c r="C358" i="4" s="1"/>
  <c r="C359" i="4" s="1"/>
  <c r="C360" i="4" s="1"/>
  <c r="C361" i="4" s="1"/>
  <c r="C362" i="4" s="1"/>
  <c r="C363" i="4" s="1"/>
  <c r="C364" i="4" s="1"/>
  <c r="C365" i="4" s="1"/>
  <c r="C366" i="4" s="1"/>
  <c r="C367" i="4" s="1"/>
  <c r="C368" i="4" s="1"/>
  <c r="C369" i="4" s="1"/>
  <c r="C370" i="4" s="1"/>
  <c r="C371" i="4" s="1"/>
  <c r="C372" i="4" s="1"/>
  <c r="C373" i="4" s="1"/>
  <c r="C374" i="4" s="1"/>
  <c r="C375" i="4" s="1"/>
  <c r="C376" i="4" s="1"/>
  <c r="C377" i="4" s="1"/>
  <c r="C378" i="4" s="1"/>
  <c r="C379" i="4" s="1"/>
  <c r="C380" i="4" s="1"/>
  <c r="C27" i="2"/>
  <c r="C17" i="5" l="1"/>
  <c r="C18" i="5" l="1"/>
  <c r="F3" i="4"/>
  <c r="C19" i="5" l="1"/>
  <c r="F361" i="4"/>
  <c r="F4" i="4"/>
  <c r="F253" i="4"/>
  <c r="F249" i="4"/>
  <c r="F270" i="4"/>
  <c r="F351" i="4"/>
  <c r="F377" i="4"/>
  <c r="F315" i="4"/>
  <c r="F208" i="4"/>
  <c r="F250" i="4"/>
  <c r="F346" i="4"/>
  <c r="F356" i="4"/>
  <c r="F239" i="4"/>
  <c r="F373" i="4"/>
  <c r="F310" i="4"/>
  <c r="F287" i="4"/>
  <c r="F314" i="4"/>
  <c r="F278" i="4"/>
  <c r="F337" i="4"/>
  <c r="F353" i="4"/>
  <c r="F369" i="4"/>
  <c r="F324" i="4"/>
  <c r="F280" i="4"/>
  <c r="F290" i="4"/>
  <c r="F284" i="4"/>
  <c r="F213" i="4"/>
  <c r="F279" i="4"/>
  <c r="F256" i="4"/>
  <c r="F258" i="4"/>
  <c r="F379" i="4"/>
  <c r="F216" i="4"/>
  <c r="F222" i="4"/>
  <c r="F198" i="4"/>
  <c r="F220" i="4"/>
  <c r="F262" i="4"/>
  <c r="F376" i="4"/>
  <c r="F227" i="4"/>
  <c r="F295" i="4"/>
  <c r="F341" i="4"/>
  <c r="F378" i="4"/>
  <c r="F365" i="4"/>
  <c r="F343" i="4"/>
  <c r="F313" i="4"/>
  <c r="F259" i="4"/>
  <c r="F221" i="4"/>
  <c r="F98" i="4"/>
  <c r="F162" i="4"/>
  <c r="F136" i="4"/>
  <c r="F18" i="4"/>
  <c r="F138" i="4"/>
  <c r="F105" i="4"/>
  <c r="F91" i="4"/>
  <c r="F106" i="4"/>
  <c r="F29" i="4"/>
  <c r="F70" i="4"/>
  <c r="F58" i="4"/>
  <c r="F46" i="4"/>
  <c r="F116" i="4"/>
  <c r="F130" i="4"/>
  <c r="F150" i="4"/>
  <c r="F117" i="4"/>
  <c r="F67" i="4"/>
  <c r="F169" i="4"/>
  <c r="F147" i="4"/>
  <c r="F141" i="4"/>
  <c r="F16" i="4"/>
  <c r="F26" i="4"/>
  <c r="F148" i="4"/>
  <c r="F24" i="4"/>
  <c r="F142" i="4"/>
  <c r="F73" i="4"/>
  <c r="F31" i="4"/>
  <c r="F132" i="4"/>
  <c r="F19" i="4"/>
  <c r="F15" i="4"/>
  <c r="F111" i="4"/>
  <c r="F6" i="4"/>
  <c r="F17" i="4"/>
  <c r="F154" i="4"/>
  <c r="F57" i="4"/>
  <c r="F144" i="4"/>
  <c r="F43" i="4"/>
  <c r="F127" i="4"/>
  <c r="F79" i="4"/>
  <c r="F63" i="4"/>
  <c r="F101" i="4"/>
  <c r="F108" i="4"/>
  <c r="F39" i="4"/>
  <c r="F121" i="4"/>
  <c r="F66" i="4"/>
  <c r="F77" i="4"/>
  <c r="F112" i="4"/>
  <c r="F122" i="4"/>
  <c r="F107" i="4"/>
  <c r="F158" i="4"/>
  <c r="F157" i="4"/>
  <c r="F27" i="4"/>
  <c r="F42" i="4"/>
  <c r="F145" i="4"/>
  <c r="F131" i="4"/>
  <c r="F99" i="4"/>
  <c r="F114" i="4"/>
  <c r="F95" i="4"/>
  <c r="F97" i="4"/>
  <c r="F11" i="4"/>
  <c r="F40" i="4"/>
  <c r="F113" i="4"/>
  <c r="F34" i="4"/>
  <c r="F152" i="4"/>
  <c r="F38" i="4"/>
  <c r="F69" i="4"/>
  <c r="F126" i="4"/>
  <c r="F45" i="4"/>
  <c r="F134" i="4"/>
  <c r="F159" i="4"/>
  <c r="F25" i="4"/>
  <c r="F71" i="4"/>
  <c r="F53" i="4"/>
  <c r="F86" i="4"/>
  <c r="F96" i="4"/>
  <c r="F89" i="4"/>
  <c r="F49" i="4"/>
  <c r="F81" i="4"/>
  <c r="F90" i="4"/>
  <c r="F119" i="4"/>
  <c r="F137" i="4"/>
  <c r="F92" i="4"/>
  <c r="F102" i="4"/>
  <c r="F166" i="4"/>
  <c r="F50" i="4"/>
  <c r="F140" i="4"/>
  <c r="F85" i="4"/>
  <c r="F163" i="4"/>
  <c r="F109" i="4"/>
  <c r="F65" i="4"/>
  <c r="F155" i="4"/>
  <c r="F129" i="4"/>
  <c r="F165" i="4"/>
  <c r="F68" i="4"/>
  <c r="F135" i="4"/>
  <c r="F93" i="4"/>
  <c r="F103" i="4"/>
  <c r="F52" i="4"/>
  <c r="F123" i="4"/>
  <c r="F62" i="4"/>
  <c r="F94" i="4"/>
  <c r="F32" i="4"/>
  <c r="F21" i="4"/>
  <c r="F161" i="4"/>
  <c r="F64" i="4"/>
  <c r="F125" i="4"/>
  <c r="F54" i="4"/>
  <c r="F143" i="4"/>
  <c r="F72" i="4"/>
  <c r="F80" i="4"/>
  <c r="F48" i="4"/>
  <c r="F88" i="4"/>
  <c r="F20" i="4"/>
  <c r="F10" i="4"/>
  <c r="F28" i="4"/>
  <c r="F61" i="4"/>
  <c r="F84" i="4"/>
  <c r="F128" i="4"/>
  <c r="F124" i="4"/>
  <c r="F41" i="4"/>
  <c r="F51" i="4"/>
  <c r="F59" i="4"/>
  <c r="F30" i="4"/>
  <c r="F133" i="4"/>
  <c r="F13" i="4"/>
  <c r="F149" i="4"/>
  <c r="F56" i="4"/>
  <c r="F110" i="4"/>
  <c r="F12" i="4"/>
  <c r="F153" i="4"/>
  <c r="F160" i="4"/>
  <c r="F47" i="4"/>
  <c r="F104" i="4"/>
  <c r="F100" i="4"/>
  <c r="F74" i="4"/>
  <c r="F35" i="4"/>
  <c r="F115" i="4"/>
  <c r="F7" i="4"/>
  <c r="F164" i="4"/>
  <c r="F120" i="4"/>
  <c r="F139" i="4"/>
  <c r="F14" i="4"/>
  <c r="F75" i="4"/>
  <c r="F78" i="4"/>
  <c r="F23" i="4"/>
  <c r="F37" i="4"/>
  <c r="F8" i="4"/>
  <c r="F167" i="4"/>
  <c r="F118" i="4"/>
  <c r="F168" i="4"/>
  <c r="F44" i="4"/>
  <c r="F36" i="4"/>
  <c r="F82" i="4"/>
  <c r="F33" i="4"/>
  <c r="F9" i="4"/>
  <c r="F5" i="4"/>
  <c r="F156" i="4"/>
  <c r="F151" i="4"/>
  <c r="F171" i="4"/>
  <c r="F83" i="4"/>
  <c r="F55" i="4"/>
  <c r="F60" i="4"/>
  <c r="F87" i="4"/>
  <c r="F76" i="4"/>
  <c r="F173" i="4"/>
  <c r="F22" i="4"/>
  <c r="F146" i="4"/>
  <c r="F170" i="4"/>
  <c r="F172" i="4"/>
  <c r="F181" i="4"/>
  <c r="F175" i="4"/>
  <c r="F205" i="4"/>
  <c r="F174" i="4"/>
  <c r="F302" i="4"/>
  <c r="F325" i="4"/>
  <c r="F304" i="4"/>
  <c r="F182" i="4"/>
  <c r="F334" i="4"/>
  <c r="F232" i="4"/>
  <c r="F312" i="4"/>
  <c r="F192" i="4"/>
  <c r="F335" i="4"/>
  <c r="F282" i="4"/>
  <c r="F185" i="4"/>
  <c r="F358" i="4"/>
  <c r="F268" i="4"/>
  <c r="F235" i="4"/>
  <c r="F329" i="4"/>
  <c r="F317" i="4"/>
  <c r="F330" i="4"/>
  <c r="F327" i="4"/>
  <c r="F196" i="4"/>
  <c r="F318" i="4"/>
  <c r="F322" i="4"/>
  <c r="F223" i="4"/>
  <c r="F283" i="4"/>
  <c r="F380" i="4"/>
  <c r="F251" i="4"/>
  <c r="F357" i="4"/>
  <c r="F345" i="4"/>
  <c r="F366" i="4"/>
  <c r="F311" i="4"/>
  <c r="F350" i="4"/>
  <c r="F266" i="4"/>
  <c r="F261" i="4"/>
  <c r="F254" i="4"/>
  <c r="F319" i="4"/>
  <c r="F272" i="4"/>
  <c r="F340" i="4"/>
  <c r="F176" i="4"/>
  <c r="F243" i="4"/>
  <c r="F202" i="4"/>
  <c r="F281" i="4"/>
  <c r="F218" i="4"/>
  <c r="F349" i="4"/>
  <c r="F328" i="4"/>
  <c r="F209" i="4"/>
  <c r="F309" i="4"/>
  <c r="F241" i="4"/>
  <c r="F339" i="4"/>
  <c r="F371" i="4"/>
  <c r="F355" i="4"/>
  <c r="F277" i="4"/>
  <c r="F252" i="4"/>
  <c r="F242" i="4"/>
  <c r="F364" i="4"/>
  <c r="F211" i="4"/>
  <c r="F375" i="4"/>
  <c r="F257" i="4"/>
  <c r="F336" i="4"/>
  <c r="F226" i="4"/>
  <c r="F183" i="4"/>
  <c r="F246" i="4"/>
  <c r="F269" i="4"/>
  <c r="F193" i="4"/>
  <c r="F338" i="4"/>
  <c r="F236" i="4"/>
  <c r="F348" i="4"/>
  <c r="F352" i="4"/>
  <c r="F363" i="4"/>
  <c r="F296" i="4"/>
  <c r="F293" i="4"/>
  <c r="F238" i="4"/>
  <c r="F195" i="4"/>
  <c r="F184" i="4"/>
  <c r="F217" i="4"/>
  <c r="F333" i="4"/>
  <c r="F197" i="4"/>
  <c r="F229" i="4"/>
  <c r="F200" i="4"/>
  <c r="F267" i="4"/>
  <c r="F354" i="4"/>
  <c r="F299" i="4"/>
  <c r="F204" i="4"/>
  <c r="F331" i="4"/>
  <c r="F323" i="4"/>
  <c r="F303" i="4"/>
  <c r="F203" i="4"/>
  <c r="F228" i="4"/>
  <c r="F263" i="4"/>
  <c r="F298" i="4"/>
  <c r="F368" i="4"/>
  <c r="F248" i="4"/>
  <c r="F347" i="4"/>
  <c r="F215" i="4"/>
  <c r="F271" i="4"/>
  <c r="F265" i="4"/>
  <c r="F177" i="4"/>
  <c r="F225" i="4"/>
  <c r="F210" i="4"/>
  <c r="F207" i="4"/>
  <c r="F321" i="4"/>
  <c r="F240" i="4"/>
  <c r="F212" i="4"/>
  <c r="F292" i="4"/>
  <c r="F206" i="4"/>
  <c r="F190" i="4"/>
  <c r="F273" i="4"/>
  <c r="F320" i="4"/>
  <c r="F275" i="4"/>
  <c r="F316" i="4"/>
  <c r="F294" i="4"/>
  <c r="F244" i="4"/>
  <c r="F367" i="4"/>
  <c r="F186" i="4"/>
  <c r="F291" i="4"/>
  <c r="F332" i="4"/>
  <c r="F234" i="4"/>
  <c r="F178" i="4"/>
  <c r="F276" i="4"/>
  <c r="F360" i="4"/>
  <c r="F187" i="4"/>
  <c r="F342" i="4"/>
  <c r="F237" i="4"/>
  <c r="F344" i="4"/>
  <c r="F247" i="4"/>
  <c r="F374" i="4"/>
  <c r="F245" i="4"/>
  <c r="F307" i="4"/>
  <c r="F255" i="4"/>
  <c r="F285" i="4"/>
  <c r="F188" i="4"/>
  <c r="F201" i="4"/>
  <c r="F289" i="4"/>
  <c r="F233" i="4"/>
  <c r="F179" i="4"/>
  <c r="F199" i="4"/>
  <c r="F214" i="4"/>
  <c r="F189" i="4"/>
  <c r="F359" i="4"/>
  <c r="F301" i="4"/>
  <c r="F180" i="4"/>
  <c r="F231" i="4"/>
  <c r="F326" i="4"/>
  <c r="F230" i="4"/>
  <c r="F286" i="4"/>
  <c r="F306" i="4"/>
  <c r="F308" i="4"/>
  <c r="F305" i="4"/>
  <c r="F372" i="4"/>
  <c r="F260" i="4"/>
  <c r="F191" i="4"/>
  <c r="F219" i="4"/>
  <c r="F362" i="4"/>
  <c r="F370" i="4"/>
  <c r="F224" i="4"/>
  <c r="F297" i="4"/>
  <c r="F274" i="4"/>
  <c r="F264" i="4"/>
  <c r="F300" i="4"/>
  <c r="F194" i="4"/>
  <c r="F288" i="4"/>
  <c r="C20" i="5" l="1"/>
  <c r="E2" i="4"/>
  <c r="E3" i="4"/>
  <c r="C21" i="5" l="1"/>
  <c r="C22" i="5" l="1"/>
  <c r="C23" i="5" l="1"/>
  <c r="C24" i="5" l="1"/>
  <c r="C25" i="5" l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60" i="5" s="1"/>
  <c r="C61" i="5" s="1"/>
  <c r="C62" i="5" s="1"/>
  <c r="C63" i="5" s="1"/>
  <c r="C64" i="5" s="1"/>
  <c r="C65" i="5" s="1"/>
  <c r="C66" i="5" s="1"/>
  <c r="C67" i="5" s="1"/>
  <c r="C68" i="5" s="1"/>
  <c r="C69" i="5" s="1"/>
  <c r="C70" i="5" s="1"/>
  <c r="C71" i="5" s="1"/>
  <c r="C72" i="5" s="1"/>
  <c r="C73" i="5" s="1"/>
  <c r="C74" i="5" s="1"/>
  <c r="C75" i="5" s="1"/>
  <c r="C76" i="5" s="1"/>
  <c r="C77" i="5" s="1"/>
  <c r="C78" i="5" s="1"/>
  <c r="C79" i="5" s="1"/>
  <c r="C80" i="5" s="1"/>
  <c r="C81" i="5" s="1"/>
  <c r="C82" i="5" s="1"/>
  <c r="C83" i="5" s="1"/>
  <c r="C84" i="5" s="1"/>
  <c r="C85" i="5" l="1"/>
  <c r="C86" i="5" s="1"/>
  <c r="C87" i="5" l="1"/>
  <c r="C88" i="5" l="1"/>
  <c r="C89" i="5" l="1"/>
  <c r="C90" i="5" l="1"/>
  <c r="C91" i="5" l="1"/>
  <c r="C92" i="5" l="1"/>
  <c r="C93" i="5" l="1"/>
  <c r="C94" i="5" l="1"/>
  <c r="C95" i="5" l="1"/>
  <c r="C96" i="5" l="1"/>
  <c r="C97" i="5" s="1"/>
  <c r="C98" i="5" s="1"/>
  <c r="F3" i="5" s="1"/>
  <c r="F92" i="5" l="1"/>
  <c r="F4" i="5"/>
  <c r="F5" i="5"/>
  <c r="F67" i="5"/>
  <c r="F96" i="5"/>
  <c r="F12" i="5"/>
  <c r="F8" i="5"/>
  <c r="F10" i="5"/>
  <c r="F17" i="5"/>
  <c r="F7" i="5"/>
  <c r="F11" i="5"/>
  <c r="F15" i="5"/>
  <c r="F6" i="5"/>
  <c r="F19" i="5"/>
  <c r="F13" i="5"/>
  <c r="F9" i="5"/>
  <c r="F16" i="5"/>
  <c r="F14" i="5"/>
  <c r="F18" i="5"/>
  <c r="F21" i="5"/>
  <c r="F20" i="5"/>
  <c r="F22" i="5"/>
  <c r="F54" i="5"/>
  <c r="F39" i="5"/>
  <c r="F23" i="5"/>
  <c r="F75" i="5"/>
  <c r="F48" i="5"/>
  <c r="F25" i="5"/>
  <c r="F53" i="5"/>
  <c r="F60" i="5"/>
  <c r="F51" i="5"/>
  <c r="F35" i="5"/>
  <c r="F71" i="5"/>
  <c r="F52" i="5"/>
  <c r="F44" i="5"/>
  <c r="F31" i="5"/>
  <c r="F69" i="5"/>
  <c r="F41" i="5"/>
  <c r="F33" i="5"/>
  <c r="F62" i="5"/>
  <c r="F28" i="5"/>
  <c r="F29" i="5"/>
  <c r="F36" i="5"/>
  <c r="F59" i="5"/>
  <c r="F40" i="5"/>
  <c r="F61" i="5"/>
  <c r="F32" i="5"/>
  <c r="F46" i="5"/>
  <c r="F38" i="5"/>
  <c r="F50" i="5"/>
  <c r="F45" i="5"/>
  <c r="F65" i="5"/>
  <c r="F26" i="5"/>
  <c r="F27" i="5"/>
  <c r="F68" i="5"/>
  <c r="F24" i="5"/>
  <c r="F73" i="5"/>
  <c r="F84" i="5"/>
  <c r="F47" i="5"/>
  <c r="F79" i="5"/>
  <c r="F49" i="5"/>
  <c r="F64" i="5"/>
  <c r="F43" i="5"/>
  <c r="F34" i="5"/>
  <c r="F83" i="5"/>
  <c r="F66" i="5"/>
  <c r="F37" i="5"/>
  <c r="F30" i="5"/>
  <c r="F55" i="5"/>
  <c r="F42" i="5"/>
  <c r="F56" i="5"/>
  <c r="F63" i="5"/>
  <c r="F81" i="5"/>
  <c r="F58" i="5"/>
  <c r="F76" i="5"/>
  <c r="F57" i="5"/>
  <c r="F72" i="5"/>
  <c r="F80" i="5"/>
  <c r="F77" i="5"/>
  <c r="F97" i="5"/>
  <c r="F86" i="5"/>
  <c r="F93" i="5"/>
  <c r="F82" i="5"/>
  <c r="F74" i="5"/>
  <c r="F89" i="5"/>
  <c r="F91" i="5"/>
  <c r="F85" i="5"/>
  <c r="F94" i="5"/>
  <c r="F78" i="5"/>
  <c r="F88" i="5"/>
  <c r="F87" i="5"/>
  <c r="F98" i="5"/>
  <c r="F70" i="5"/>
  <c r="F95" i="5"/>
  <c r="F90" i="5"/>
  <c r="E3" i="5" l="1"/>
  <c r="E2" i="5"/>
</calcChain>
</file>

<file path=xl/sharedStrings.xml><?xml version="1.0" encoding="utf-8"?>
<sst xmlns="http://schemas.openxmlformats.org/spreadsheetml/2006/main" count="1942" uniqueCount="1517">
  <si>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</si>
  <si>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</si>
  <si>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</si>
  <si>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</si>
  <si>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</si>
  <si>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</si>
  <si>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</si>
  <si>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</si>
  <si>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</si>
  <si>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</si>
  <si>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</si>
  <si>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</si>
  <si>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</si>
  <si>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</si>
  <si>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</si>
  <si>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</si>
  <si>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</si>
  <si>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</si>
  <si>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</si>
  <si>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</si>
  <si>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</si>
  <si>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</si>
  <si>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</si>
  <si>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</si>
  <si>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</si>
  <si>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</si>
  <si>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</si>
  <si>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</si>
  <si>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</si>
  <si>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Booking</t>
  </si>
  <si>
    <t>POL</t>
  </si>
  <si>
    <t>POD</t>
  </si>
  <si>
    <t>Classe</t>
  </si>
  <si>
    <t>Contents</t>
  </si>
  <si>
    <t>SADT/SAPT</t>
  </si>
  <si>
    <t>31.</t>
  </si>
  <si>
    <t xml:space="preserve">16. </t>
  </si>
  <si>
    <t>Navio / Vessel</t>
  </si>
  <si>
    <t>Viagem / Voyage</t>
  </si>
  <si>
    <t>Qtd Container(s) / Qty Container(s)</t>
  </si>
  <si>
    <t>Qtd / Qty</t>
  </si>
  <si>
    <t>Descrição do produto / Description of product</t>
  </si>
  <si>
    <t>Peso Bruto / Gross Weight</t>
  </si>
  <si>
    <t>Peso liquido / Net Weight</t>
  </si>
  <si>
    <t>Sub Risco I / Sub Risk I</t>
  </si>
  <si>
    <t>Sub Risco II / Sub Risk II</t>
  </si>
  <si>
    <t>PSN (Nome do produto / Proper shipping name)</t>
  </si>
  <si>
    <t xml:space="preserve">Quantidade limitada / Limited quantity </t>
  </si>
  <si>
    <t>Excepted quantity</t>
  </si>
  <si>
    <t>Poluente marinho / Marine pollutant</t>
  </si>
  <si>
    <t>33.</t>
  </si>
  <si>
    <t>34.</t>
  </si>
  <si>
    <t>35.</t>
  </si>
  <si>
    <t>32.</t>
  </si>
  <si>
    <t>Telefone / Phone</t>
  </si>
  <si>
    <t>Nome / Name</t>
  </si>
  <si>
    <t>I. Informações do Booking / Booking information</t>
  </si>
  <si>
    <t>II. Informações da carga (OUTER PACKING) / Cargo information (OUTER PACKING)</t>
  </si>
  <si>
    <t>III. Informações da carga (INNER PACKING) / Cargo information (INNER PACKING)</t>
  </si>
  <si>
    <t>IV. Informações da carga / Cargo information (UN)</t>
  </si>
  <si>
    <t>V. Contato de emergencia / Emergency contact</t>
  </si>
  <si>
    <t>VI. Customer request</t>
  </si>
  <si>
    <t>INFORMAÇÕES DE PREENCHIMENTO DE DCA</t>
  </si>
  <si>
    <t>Codigo do certificado de homologação (I) / Packing certificate number (I)</t>
  </si>
  <si>
    <t>Codigo do certificado de homologação (II) / Packing certificate number (II)</t>
  </si>
  <si>
    <t>Descrição da embalagem / Packing description</t>
  </si>
  <si>
    <t>Material da embalagem / Packing material</t>
  </si>
  <si>
    <t>UN. Number.</t>
  </si>
  <si>
    <t>Temperatura controlada / Control Temperature</t>
  </si>
  <si>
    <t>Temperatura emergencial / Emergency temperature</t>
  </si>
  <si>
    <t>Nome técnico completo do produto (conforme MSDS) / Technical Name</t>
  </si>
  <si>
    <t>Referência / Reference</t>
  </si>
  <si>
    <t>4G</t>
  </si>
  <si>
    <t>DANGEROUS CARGO APPLICATION/REQUEST</t>
  </si>
  <si>
    <t>LISTA</t>
  </si>
  <si>
    <t>UN*</t>
  </si>
  <si>
    <t>AA</t>
  </si>
  <si>
    <t>IBC, rigid plastic</t>
  </si>
  <si>
    <t>AB</t>
  </si>
  <si>
    <t>Receptacle, fibre</t>
  </si>
  <si>
    <t>AC</t>
  </si>
  <si>
    <t>Receptacle, paper</t>
  </si>
  <si>
    <t>AD</t>
  </si>
  <si>
    <t>Receptacle, wooden</t>
  </si>
  <si>
    <t>AE</t>
  </si>
  <si>
    <t>Aerosol</t>
  </si>
  <si>
    <t>AF</t>
  </si>
  <si>
    <t>Pallet, modular, collars 80cms * 60cms</t>
  </si>
  <si>
    <t>AG</t>
  </si>
  <si>
    <t>Pallet, shrinkwrapped</t>
  </si>
  <si>
    <t>AH</t>
  </si>
  <si>
    <t>Pallet, 100cms * 110cms</t>
  </si>
  <si>
    <t>AI</t>
  </si>
  <si>
    <t>Clamshell</t>
  </si>
  <si>
    <t>AJ</t>
  </si>
  <si>
    <t>Cone</t>
  </si>
  <si>
    <t>AL</t>
  </si>
  <si>
    <t>Ball</t>
  </si>
  <si>
    <t>AM</t>
  </si>
  <si>
    <t>Ampoule, non-protected</t>
  </si>
  <si>
    <t>AP</t>
  </si>
  <si>
    <t>Ampoule, protected</t>
  </si>
  <si>
    <t>AT</t>
  </si>
  <si>
    <t>Atomizer</t>
  </si>
  <si>
    <t>AV</t>
  </si>
  <si>
    <t>Capsule</t>
  </si>
  <si>
    <t>BA</t>
  </si>
  <si>
    <t>Barrel</t>
  </si>
  <si>
    <t>BB</t>
  </si>
  <si>
    <t>Bobbin</t>
  </si>
  <si>
    <t>BC</t>
  </si>
  <si>
    <t>Bottlecrate, bottlerack</t>
  </si>
  <si>
    <t>BD</t>
  </si>
  <si>
    <t>Board</t>
  </si>
  <si>
    <t>BE</t>
  </si>
  <si>
    <t>Bundle</t>
  </si>
  <si>
    <t>BF</t>
  </si>
  <si>
    <t>Ballon, non protected</t>
  </si>
  <si>
    <t>BG</t>
  </si>
  <si>
    <t>Bag</t>
  </si>
  <si>
    <t>BH</t>
  </si>
  <si>
    <t>Bunch</t>
  </si>
  <si>
    <t>BI</t>
  </si>
  <si>
    <t>Bin</t>
  </si>
  <si>
    <t>BJ</t>
  </si>
  <si>
    <t>Bucket</t>
  </si>
  <si>
    <t>BK</t>
  </si>
  <si>
    <t>Basket</t>
  </si>
  <si>
    <t>BL</t>
  </si>
  <si>
    <t>Bale, compressed</t>
  </si>
  <si>
    <t>BM</t>
  </si>
  <si>
    <t>Basin</t>
  </si>
  <si>
    <t>BN</t>
  </si>
  <si>
    <t>Bale, non-compressed</t>
  </si>
  <si>
    <t>BO</t>
  </si>
  <si>
    <t>Bottle, non-protected, cylindrical</t>
  </si>
  <si>
    <t>BP</t>
  </si>
  <si>
    <t>Ballon, protected</t>
  </si>
  <si>
    <t>BQ</t>
  </si>
  <si>
    <t>Bottle, protected, cylindrical</t>
  </si>
  <si>
    <t>BR</t>
  </si>
  <si>
    <t>Bar</t>
  </si>
  <si>
    <t>BS</t>
  </si>
  <si>
    <t>Bottle, non-protected, bulbous</t>
  </si>
  <si>
    <t>BT</t>
  </si>
  <si>
    <t>Bolt</t>
  </si>
  <si>
    <t>BU</t>
  </si>
  <si>
    <t>Butt</t>
  </si>
  <si>
    <t>BV</t>
  </si>
  <si>
    <t>Bottle, protected, bulbous</t>
  </si>
  <si>
    <t>BW</t>
  </si>
  <si>
    <t>Box, for liquids</t>
  </si>
  <si>
    <t>BX</t>
  </si>
  <si>
    <t>Box</t>
  </si>
  <si>
    <t>BY</t>
  </si>
  <si>
    <t>Board, in bundle/bunch/truss</t>
  </si>
  <si>
    <t>BZ</t>
  </si>
  <si>
    <t>Bars, in bundle/bunch/truss</t>
  </si>
  <si>
    <t>B4</t>
  </si>
  <si>
    <t>Belt</t>
  </si>
  <si>
    <t>CA</t>
  </si>
  <si>
    <t>Can, rectangular</t>
  </si>
  <si>
    <t>CB</t>
  </si>
  <si>
    <t>Crate, beer</t>
  </si>
  <si>
    <t>CC</t>
  </si>
  <si>
    <t>Churn</t>
  </si>
  <si>
    <t>CD</t>
  </si>
  <si>
    <t>Can, with handle and spout</t>
  </si>
  <si>
    <t>CE</t>
  </si>
  <si>
    <t>Creel</t>
  </si>
  <si>
    <t>CF</t>
  </si>
  <si>
    <t>Coffer</t>
  </si>
  <si>
    <t>CG</t>
  </si>
  <si>
    <t>Cage</t>
  </si>
  <si>
    <t>CH</t>
  </si>
  <si>
    <t>Chest</t>
  </si>
  <si>
    <t>CI</t>
  </si>
  <si>
    <t>Canister</t>
  </si>
  <si>
    <t>CJ</t>
  </si>
  <si>
    <t>Coffin</t>
  </si>
  <si>
    <t>CK</t>
  </si>
  <si>
    <t>Cask</t>
  </si>
  <si>
    <t>CL</t>
  </si>
  <si>
    <t>Coil</t>
  </si>
  <si>
    <t>CM</t>
  </si>
  <si>
    <t>Card</t>
  </si>
  <si>
    <t>CN</t>
  </si>
  <si>
    <t>Container, not otherw. Specif. As transp</t>
  </si>
  <si>
    <t>CO</t>
  </si>
  <si>
    <t>Carboy, non-protected</t>
  </si>
  <si>
    <t>CP</t>
  </si>
  <si>
    <t>Carboy, protected</t>
  </si>
  <si>
    <t>CQ</t>
  </si>
  <si>
    <t>Cartridge</t>
  </si>
  <si>
    <t>CR</t>
  </si>
  <si>
    <t>Crate</t>
  </si>
  <si>
    <t>CS</t>
  </si>
  <si>
    <t>Case</t>
  </si>
  <si>
    <t>CT</t>
  </si>
  <si>
    <t>Carton</t>
  </si>
  <si>
    <t>CU</t>
  </si>
  <si>
    <t>Cup</t>
  </si>
  <si>
    <t>CV</t>
  </si>
  <si>
    <t>Cover</t>
  </si>
  <si>
    <t>CW</t>
  </si>
  <si>
    <t>Cage, roll</t>
  </si>
  <si>
    <t>CX</t>
  </si>
  <si>
    <t>Can, Cylindrical</t>
  </si>
  <si>
    <t>CY</t>
  </si>
  <si>
    <t>Cylinder</t>
  </si>
  <si>
    <t>CZ</t>
  </si>
  <si>
    <t>Canvas</t>
  </si>
  <si>
    <t>DA</t>
  </si>
  <si>
    <t>Crate, multiple layer, plastic</t>
  </si>
  <si>
    <t>DB</t>
  </si>
  <si>
    <t>Crate, multiple layer, wooden</t>
  </si>
  <si>
    <t>DC</t>
  </si>
  <si>
    <t>Crate, multiple layer, cardboard</t>
  </si>
  <si>
    <t>DG</t>
  </si>
  <si>
    <t>Cage, commonwealth Handling Equipment Po</t>
  </si>
  <si>
    <t>DH</t>
  </si>
  <si>
    <t>Box, commonwealth Handl.Equip.Pool (CHEP)</t>
  </si>
  <si>
    <t>DI</t>
  </si>
  <si>
    <t>Drum, iron</t>
  </si>
  <si>
    <t>DJ</t>
  </si>
  <si>
    <t>Demijohn, non-protected</t>
  </si>
  <si>
    <t>DK</t>
  </si>
  <si>
    <t>Crate, bulk, cardboard</t>
  </si>
  <si>
    <t>DL</t>
  </si>
  <si>
    <t>Crate, bulk, plastic</t>
  </si>
  <si>
    <t>DM</t>
  </si>
  <si>
    <t>Crate, bulk, wooden</t>
  </si>
  <si>
    <t>DN</t>
  </si>
  <si>
    <t>Dispenser</t>
  </si>
  <si>
    <t>DP</t>
  </si>
  <si>
    <t>Demijohn, protected</t>
  </si>
  <si>
    <t>DR</t>
  </si>
  <si>
    <t>Drum</t>
  </si>
  <si>
    <t>DS</t>
  </si>
  <si>
    <t>Tray, one layer no cover, plastic</t>
  </si>
  <si>
    <t>DT</t>
  </si>
  <si>
    <t>Tray, one layer no cover, wooden</t>
  </si>
  <si>
    <t>DU</t>
  </si>
  <si>
    <t>Tray, one layer no cover, polystyrene</t>
  </si>
  <si>
    <t>DV</t>
  </si>
  <si>
    <t>Tray, one layer no cover, cardboard</t>
  </si>
  <si>
    <t>DW</t>
  </si>
  <si>
    <t>Tray, two layers no cover, plastic tray</t>
  </si>
  <si>
    <t>DX</t>
  </si>
  <si>
    <t>Tray, two layers no cover, wooden</t>
  </si>
  <si>
    <t>DY</t>
  </si>
  <si>
    <t>Tray, two layers no cover, cardboard</t>
  </si>
  <si>
    <t>EC</t>
  </si>
  <si>
    <t>Bag, plastic</t>
  </si>
  <si>
    <t>ED</t>
  </si>
  <si>
    <t>Case, with pallet base</t>
  </si>
  <si>
    <t>EE</t>
  </si>
  <si>
    <t>Case, with pallet base, wooden</t>
  </si>
  <si>
    <t>EF</t>
  </si>
  <si>
    <t>Case, with pallet base, cardboard</t>
  </si>
  <si>
    <t>EG</t>
  </si>
  <si>
    <t>Case, with pallet base, plastic</t>
  </si>
  <si>
    <t>EH</t>
  </si>
  <si>
    <t>Case, with pallet base, metal</t>
  </si>
  <si>
    <t>EI</t>
  </si>
  <si>
    <t>Case, isothermic</t>
  </si>
  <si>
    <t>EN</t>
  </si>
  <si>
    <t>Envelope</t>
  </si>
  <si>
    <t>FB</t>
  </si>
  <si>
    <t>Flexibag</t>
  </si>
  <si>
    <t>FC</t>
  </si>
  <si>
    <t>Crate, fruit</t>
  </si>
  <si>
    <t>FD</t>
  </si>
  <si>
    <t>Crate, framed</t>
  </si>
  <si>
    <t>FE</t>
  </si>
  <si>
    <t>Flexitank</t>
  </si>
  <si>
    <t>FI</t>
  </si>
  <si>
    <t>Firkin</t>
  </si>
  <si>
    <t>FL</t>
  </si>
  <si>
    <t>Flask</t>
  </si>
  <si>
    <t>FO</t>
  </si>
  <si>
    <t>Footlocker</t>
  </si>
  <si>
    <t>FP</t>
  </si>
  <si>
    <t>Filmpack</t>
  </si>
  <si>
    <t>FR</t>
  </si>
  <si>
    <t>Frame</t>
  </si>
  <si>
    <t>FT</t>
  </si>
  <si>
    <t>Foodtainer</t>
  </si>
  <si>
    <t>FW</t>
  </si>
  <si>
    <t>Cart, flatbed</t>
  </si>
  <si>
    <t>FX</t>
  </si>
  <si>
    <t>Bag, flexible container</t>
  </si>
  <si>
    <t>GB</t>
  </si>
  <si>
    <t>Bottle, gas</t>
  </si>
  <si>
    <t>GI</t>
  </si>
  <si>
    <t>Girder</t>
  </si>
  <si>
    <t>GL</t>
  </si>
  <si>
    <t>Container, gallon</t>
  </si>
  <si>
    <t>GR</t>
  </si>
  <si>
    <t>Receptacle, glass</t>
  </si>
  <si>
    <t>GU</t>
  </si>
  <si>
    <t>Tray, with horizontally stacked items</t>
  </si>
  <si>
    <t>GY</t>
  </si>
  <si>
    <t>Bag, gunny</t>
  </si>
  <si>
    <t>GZ</t>
  </si>
  <si>
    <t>Girders, in bundle/bunch/truss</t>
  </si>
  <si>
    <t>HA</t>
  </si>
  <si>
    <t>Basket, with handle, plastic</t>
  </si>
  <si>
    <t>HB</t>
  </si>
  <si>
    <t>Basket, with handle, wooden</t>
  </si>
  <si>
    <t>HC</t>
  </si>
  <si>
    <t>Basket, with handle, cardboard</t>
  </si>
  <si>
    <t>HG</t>
  </si>
  <si>
    <t>Hogshead</t>
  </si>
  <si>
    <t>HN</t>
  </si>
  <si>
    <t>Hanger</t>
  </si>
  <si>
    <t>HR</t>
  </si>
  <si>
    <t>Hamper</t>
  </si>
  <si>
    <t>IA</t>
  </si>
  <si>
    <t>Package, display, woden</t>
  </si>
  <si>
    <t>IB</t>
  </si>
  <si>
    <t>Package, display, cardboard</t>
  </si>
  <si>
    <t>IC</t>
  </si>
  <si>
    <t>Package, display, plastic</t>
  </si>
  <si>
    <t>ID</t>
  </si>
  <si>
    <t>Package, display, metal</t>
  </si>
  <si>
    <t>IE</t>
  </si>
  <si>
    <t>Package, show</t>
  </si>
  <si>
    <t>IF</t>
  </si>
  <si>
    <t>Package, flow</t>
  </si>
  <si>
    <t>IG</t>
  </si>
  <si>
    <t>Package, paper wrapped</t>
  </si>
  <si>
    <t>IH</t>
  </si>
  <si>
    <t>Drum, plastic</t>
  </si>
  <si>
    <t>IK</t>
  </si>
  <si>
    <t>Package, cardboard, with bottle grip-holes</t>
  </si>
  <si>
    <t>IL</t>
  </si>
  <si>
    <t>Tray, rigid, lidded stackable (CEN TS...</t>
  </si>
  <si>
    <t>IN</t>
  </si>
  <si>
    <t>Ingot</t>
  </si>
  <si>
    <t>IZ</t>
  </si>
  <si>
    <t>Ingots, in bundle/bunch/truss</t>
  </si>
  <si>
    <t>JB</t>
  </si>
  <si>
    <t>Bag, jumbo</t>
  </si>
  <si>
    <t>JC</t>
  </si>
  <si>
    <t>Jerrican, rectangular</t>
  </si>
  <si>
    <t>JG</t>
  </si>
  <si>
    <t>Jug</t>
  </si>
  <si>
    <t>JR</t>
  </si>
  <si>
    <t>Jar</t>
  </si>
  <si>
    <t>JT</t>
  </si>
  <si>
    <t>Jutebag</t>
  </si>
  <si>
    <t>JY</t>
  </si>
  <si>
    <t>Jerrican, cylindrical</t>
  </si>
  <si>
    <t>KG</t>
  </si>
  <si>
    <t>Keg</t>
  </si>
  <si>
    <t>KI</t>
  </si>
  <si>
    <t>Kit</t>
  </si>
  <si>
    <t>LE</t>
  </si>
  <si>
    <t>Luggage</t>
  </si>
  <si>
    <t>LG</t>
  </si>
  <si>
    <t>Log</t>
  </si>
  <si>
    <t>LT</t>
  </si>
  <si>
    <t>Lot</t>
  </si>
  <si>
    <t>LU</t>
  </si>
  <si>
    <t>Lug</t>
  </si>
  <si>
    <t>LV</t>
  </si>
  <si>
    <t>Liftvan</t>
  </si>
  <si>
    <t>LZ</t>
  </si>
  <si>
    <t>Logs, in bundle/bunch/truss</t>
  </si>
  <si>
    <t>MA</t>
  </si>
  <si>
    <t>Crate, metal</t>
  </si>
  <si>
    <t>MB</t>
  </si>
  <si>
    <t>Multiply bag</t>
  </si>
  <si>
    <t>MC</t>
  </si>
  <si>
    <t>Crate, milk</t>
  </si>
  <si>
    <t>ME</t>
  </si>
  <si>
    <t>Container, metal</t>
  </si>
  <si>
    <t>MR</t>
  </si>
  <si>
    <t>Receptacle, metal</t>
  </si>
  <si>
    <t>MS</t>
  </si>
  <si>
    <t>Sack, multi-wall</t>
  </si>
  <si>
    <t>MT</t>
  </si>
  <si>
    <t>Mat</t>
  </si>
  <si>
    <t>MW</t>
  </si>
  <si>
    <t>Receotacle, plastic wrapped</t>
  </si>
  <si>
    <t>MX</t>
  </si>
  <si>
    <t>Matchbox</t>
  </si>
  <si>
    <t>NA</t>
  </si>
  <si>
    <t>Not available</t>
  </si>
  <si>
    <t>NE</t>
  </si>
  <si>
    <t>Unpacked or unpackaged</t>
  </si>
  <si>
    <t>NF</t>
  </si>
  <si>
    <t>Unpacked or unpackaged, single unit</t>
  </si>
  <si>
    <t>NG</t>
  </si>
  <si>
    <t>Unpacked or unpackaged, multiple units</t>
  </si>
  <si>
    <t>NS</t>
  </si>
  <si>
    <t>Nest</t>
  </si>
  <si>
    <t>NT</t>
  </si>
  <si>
    <t>Net</t>
  </si>
  <si>
    <t>NU</t>
  </si>
  <si>
    <t>Net, tube, plastic</t>
  </si>
  <si>
    <t>NV</t>
  </si>
  <si>
    <t>Net, tube, textile</t>
  </si>
  <si>
    <t>OA</t>
  </si>
  <si>
    <t>Pallet, CHEP 40 cm x 60 cm</t>
  </si>
  <si>
    <t>OB</t>
  </si>
  <si>
    <t>Pallet, CHEP 80 cm x 120 cm</t>
  </si>
  <si>
    <t>OC</t>
  </si>
  <si>
    <t>Pallet, CHEP 100 cm x 120 cm</t>
  </si>
  <si>
    <t>OD</t>
  </si>
  <si>
    <t>Pallet, AS 4068-1993</t>
  </si>
  <si>
    <t>OE</t>
  </si>
  <si>
    <t>Pallet, ISSO T11</t>
  </si>
  <si>
    <t>OF</t>
  </si>
  <si>
    <t>Platform, unspec. Weight or dimension</t>
  </si>
  <si>
    <t>OK</t>
  </si>
  <si>
    <t>Block</t>
  </si>
  <si>
    <t>OT</t>
  </si>
  <si>
    <t>Octabin</t>
  </si>
  <si>
    <t>OU</t>
  </si>
  <si>
    <t>Container, outer</t>
  </si>
  <si>
    <t>PA</t>
  </si>
  <si>
    <t>Packet</t>
  </si>
  <si>
    <t>PB</t>
  </si>
  <si>
    <t>Pallet, box</t>
  </si>
  <si>
    <t>PC</t>
  </si>
  <si>
    <t>Parcel</t>
  </si>
  <si>
    <t>PD</t>
  </si>
  <si>
    <t>Pallet, modular, collars 80cms * 100cms</t>
  </si>
  <si>
    <t>PE</t>
  </si>
  <si>
    <t>Pallet, modular, collars 80cms * 120cms</t>
  </si>
  <si>
    <t>PF</t>
  </si>
  <si>
    <t>Pen</t>
  </si>
  <si>
    <t>PG</t>
  </si>
  <si>
    <t>Plate</t>
  </si>
  <si>
    <t>PH</t>
  </si>
  <si>
    <t>Pitcher</t>
  </si>
  <si>
    <t>PI</t>
  </si>
  <si>
    <t>Pipe</t>
  </si>
  <si>
    <t>PJ</t>
  </si>
  <si>
    <t>Punnet</t>
  </si>
  <si>
    <t>PK</t>
  </si>
  <si>
    <t>Package</t>
  </si>
  <si>
    <t>PL</t>
  </si>
  <si>
    <t>Pail</t>
  </si>
  <si>
    <t>PN</t>
  </si>
  <si>
    <t>Plank</t>
  </si>
  <si>
    <t>PO</t>
  </si>
  <si>
    <t>Pouch</t>
  </si>
  <si>
    <t>PP</t>
  </si>
  <si>
    <t>Piece, a loose or unpacked article</t>
  </si>
  <si>
    <t>PR</t>
  </si>
  <si>
    <t>Receptacle, plastic</t>
  </si>
  <si>
    <t>PT</t>
  </si>
  <si>
    <t>Pot</t>
  </si>
  <si>
    <t>PU</t>
  </si>
  <si>
    <t>Tray</t>
  </si>
  <si>
    <t>PV</t>
  </si>
  <si>
    <t>Pipes, in bundle/brunch/truss</t>
  </si>
  <si>
    <t>PX</t>
  </si>
  <si>
    <t>Pallet</t>
  </si>
  <si>
    <t>PY</t>
  </si>
  <si>
    <t>Plates, in bundle/bunch/truss</t>
  </si>
  <si>
    <t>PZ</t>
  </si>
  <si>
    <t>Planks, in bundle/bunch/truss</t>
  </si>
  <si>
    <t>P2</t>
  </si>
  <si>
    <t>Pan</t>
  </si>
  <si>
    <t>QA</t>
  </si>
  <si>
    <t>Drum, steel, non-removable head</t>
  </si>
  <si>
    <t>QB</t>
  </si>
  <si>
    <t>Drum, steel, removable head</t>
  </si>
  <si>
    <t>QC</t>
  </si>
  <si>
    <t>Drum, aluminium, non-removable head</t>
  </si>
  <si>
    <t>QD</t>
  </si>
  <si>
    <t>Drum, aluminium, removable head</t>
  </si>
  <si>
    <t>QF</t>
  </si>
  <si>
    <t>Drum, plastic, non-removable head</t>
  </si>
  <si>
    <t>QG</t>
  </si>
  <si>
    <t>Drum, plastic, removable head</t>
  </si>
  <si>
    <t>QH</t>
  </si>
  <si>
    <t>Barel, wooden, bung type</t>
  </si>
  <si>
    <t>QJ</t>
  </si>
  <si>
    <t>Barrel, wooden, removable head</t>
  </si>
  <si>
    <t>QK</t>
  </si>
  <si>
    <t>Jerrican, steel, non-removable head</t>
  </si>
  <si>
    <t>QL</t>
  </si>
  <si>
    <t>Jerrican, steel, removable head</t>
  </si>
  <si>
    <t>QM</t>
  </si>
  <si>
    <t>Jerrican, plastic, non-removable head</t>
  </si>
  <si>
    <t>QN</t>
  </si>
  <si>
    <t>Jerrican, plastic, removable head</t>
  </si>
  <si>
    <t>QP</t>
  </si>
  <si>
    <t>Box, wooden, natural wood, ordinary</t>
  </si>
  <si>
    <t>QQ</t>
  </si>
  <si>
    <t>Box, wooden, natural wood, with sift pro</t>
  </si>
  <si>
    <t>QR</t>
  </si>
  <si>
    <t>Box, plastic, expanded</t>
  </si>
  <si>
    <t>QS</t>
  </si>
  <si>
    <t>Box, plastic, solid</t>
  </si>
  <si>
    <t>RD</t>
  </si>
  <si>
    <t>Rod</t>
  </si>
  <si>
    <t>RG</t>
  </si>
  <si>
    <t>Ring</t>
  </si>
  <si>
    <t>RJ</t>
  </si>
  <si>
    <t>Rack, clothing hanger</t>
  </si>
  <si>
    <t>RK</t>
  </si>
  <si>
    <t>Rack</t>
  </si>
  <si>
    <t>RL</t>
  </si>
  <si>
    <t>Reel</t>
  </si>
  <si>
    <t>RO</t>
  </si>
  <si>
    <t>Roll</t>
  </si>
  <si>
    <t>RT</t>
  </si>
  <si>
    <t>Rednet</t>
  </si>
  <si>
    <t>RZ</t>
  </si>
  <si>
    <t>Rods, in bundle/bunch/truss</t>
  </si>
  <si>
    <t>SA</t>
  </si>
  <si>
    <t>Sack</t>
  </si>
  <si>
    <t>SB</t>
  </si>
  <si>
    <t>Slab</t>
  </si>
  <si>
    <t>SC</t>
  </si>
  <si>
    <t>Crate, shallow</t>
  </si>
  <si>
    <t>SD</t>
  </si>
  <si>
    <t>Spindle</t>
  </si>
  <si>
    <t>SE</t>
  </si>
  <si>
    <t>Sea-chest</t>
  </si>
  <si>
    <t>SH</t>
  </si>
  <si>
    <t>Sachet</t>
  </si>
  <si>
    <t>SI</t>
  </si>
  <si>
    <t>Skid</t>
  </si>
  <si>
    <t>SK</t>
  </si>
  <si>
    <t>Case, skeleton</t>
  </si>
  <si>
    <t>SL</t>
  </si>
  <si>
    <t>Slipsheet</t>
  </si>
  <si>
    <t>SM</t>
  </si>
  <si>
    <t>Sheetmetal</t>
  </si>
  <si>
    <t>SO</t>
  </si>
  <si>
    <t>Spool</t>
  </si>
  <si>
    <t>SP</t>
  </si>
  <si>
    <t>Sheet, plastic wrapping</t>
  </si>
  <si>
    <t>SS</t>
  </si>
  <si>
    <t>Case, steel</t>
  </si>
  <si>
    <t>ST</t>
  </si>
  <si>
    <t>Sheet</t>
  </si>
  <si>
    <t>SU</t>
  </si>
  <si>
    <t>Suitcase</t>
  </si>
  <si>
    <t>SV</t>
  </si>
  <si>
    <t>Envelope, steel</t>
  </si>
  <si>
    <t>SW</t>
  </si>
  <si>
    <t>Shrinkwrapped</t>
  </si>
  <si>
    <t>SX</t>
  </si>
  <si>
    <t>Set</t>
  </si>
  <si>
    <t>SY</t>
  </si>
  <si>
    <t>Sleeve</t>
  </si>
  <si>
    <t>SZ</t>
  </si>
  <si>
    <t>Sheets, in bundle/bunch/truss</t>
  </si>
  <si>
    <t>TB</t>
  </si>
  <si>
    <t>Tub</t>
  </si>
  <si>
    <t>TC</t>
  </si>
  <si>
    <t>Tea-chest</t>
  </si>
  <si>
    <t>TD</t>
  </si>
  <si>
    <t>Tube, collapsible</t>
  </si>
  <si>
    <t>TE</t>
  </si>
  <si>
    <t>Tyre</t>
  </si>
  <si>
    <t>TG</t>
  </si>
  <si>
    <t>Tank container, generic</t>
  </si>
  <si>
    <t>TI</t>
  </si>
  <si>
    <t>Tierce</t>
  </si>
  <si>
    <t>TK</t>
  </si>
  <si>
    <t>Tank , rectangular</t>
  </si>
  <si>
    <t>TL</t>
  </si>
  <si>
    <t>Tub, with lid</t>
  </si>
  <si>
    <t>TN</t>
  </si>
  <si>
    <t>Tin</t>
  </si>
  <si>
    <t>TO</t>
  </si>
  <si>
    <t>Tun</t>
  </si>
  <si>
    <t>TR</t>
  </si>
  <si>
    <t>Trunk</t>
  </si>
  <si>
    <t>TS</t>
  </si>
  <si>
    <t>Truss</t>
  </si>
  <si>
    <t>TT</t>
  </si>
  <si>
    <t>Bag, tote</t>
  </si>
  <si>
    <t>TU</t>
  </si>
  <si>
    <t>Tube</t>
  </si>
  <si>
    <t>TV</t>
  </si>
  <si>
    <t>Tube, with nozzle</t>
  </si>
  <si>
    <t>TW</t>
  </si>
  <si>
    <t>Pallet, triwall</t>
  </si>
  <si>
    <t>TY</t>
  </si>
  <si>
    <t>Tank, cylindrical</t>
  </si>
  <si>
    <t>TZ</t>
  </si>
  <si>
    <t>Tubes, in bundle/bunch/truss</t>
  </si>
  <si>
    <t>T1</t>
  </si>
  <si>
    <t>Tablet</t>
  </si>
  <si>
    <t>UC</t>
  </si>
  <si>
    <t>Uncaged</t>
  </si>
  <si>
    <t>UN</t>
  </si>
  <si>
    <t>Unit</t>
  </si>
  <si>
    <t>VA</t>
  </si>
  <si>
    <t>Vat</t>
  </si>
  <si>
    <t>VG</t>
  </si>
  <si>
    <t>Bulk, gas (at 1031 mbar and 15°C)</t>
  </si>
  <si>
    <t>VI</t>
  </si>
  <si>
    <t>Vial</t>
  </si>
  <si>
    <t>VK</t>
  </si>
  <si>
    <t>Vanpack</t>
  </si>
  <si>
    <t>VL</t>
  </si>
  <si>
    <t>Bulk, liquid</t>
  </si>
  <si>
    <t>VN</t>
  </si>
  <si>
    <t>Vehicle</t>
  </si>
  <si>
    <t>VO</t>
  </si>
  <si>
    <t>Bulk, solid, large particles ("nodules")</t>
  </si>
  <si>
    <t>VP</t>
  </si>
  <si>
    <t>Vacumm-packed</t>
  </si>
  <si>
    <t>VQ</t>
  </si>
  <si>
    <t>Bulk, liquefied gas (at abnormal temp)</t>
  </si>
  <si>
    <t>VR</t>
  </si>
  <si>
    <t>Bulk, solid, granular particles ("grain")</t>
  </si>
  <si>
    <t>VS</t>
  </si>
  <si>
    <t>Bulk, scrap metal</t>
  </si>
  <si>
    <t>VY</t>
  </si>
  <si>
    <t>Bulk, solid, fine particles ("powders")</t>
  </si>
  <si>
    <t>WA</t>
  </si>
  <si>
    <t>Intermediate bulk container</t>
  </si>
  <si>
    <t>WB</t>
  </si>
  <si>
    <t>Wickerbottle</t>
  </si>
  <si>
    <t>WC</t>
  </si>
  <si>
    <t>Intermediate bulk container, steel</t>
  </si>
  <si>
    <t>WD</t>
  </si>
  <si>
    <t>Intermediate bulk container, aluminium</t>
  </si>
  <si>
    <t>WF</t>
  </si>
  <si>
    <t>Intermediate bulk container, metal</t>
  </si>
  <si>
    <t>WG</t>
  </si>
  <si>
    <t>Intermed. Bulk container, steel, pressur</t>
  </si>
  <si>
    <t>WH</t>
  </si>
  <si>
    <t>IBC, aluminium, pressurise &gt; 10 kpa</t>
  </si>
  <si>
    <t>WJ</t>
  </si>
  <si>
    <t>Intermediate bulk container, metal, pres</t>
  </si>
  <si>
    <t>WK</t>
  </si>
  <si>
    <t>Intermediate bulk container, steel, liqu</t>
  </si>
  <si>
    <t>WL</t>
  </si>
  <si>
    <t xml:space="preserve">Intermediate bulk container, aluminium, </t>
  </si>
  <si>
    <t>WM</t>
  </si>
  <si>
    <t>Intermediate bulk container, metal, liqu</t>
  </si>
  <si>
    <t>WN</t>
  </si>
  <si>
    <t>IBC, woven plastic, without coat/liner</t>
  </si>
  <si>
    <t>WP</t>
  </si>
  <si>
    <t>IBC, woven plastic, coated</t>
  </si>
  <si>
    <t>WQ</t>
  </si>
  <si>
    <t>IBC, wovern plastic, with liner</t>
  </si>
  <si>
    <t>WR</t>
  </si>
  <si>
    <t>IBC, woven plastic, coated and liner</t>
  </si>
  <si>
    <t>WS</t>
  </si>
  <si>
    <t>Intermediate bulk container, plastic fil</t>
  </si>
  <si>
    <t>WT</t>
  </si>
  <si>
    <t>IBC, textile with out coat/liner</t>
  </si>
  <si>
    <t>WU</t>
  </si>
  <si>
    <t>IBC, natural wood, with inner liner</t>
  </si>
  <si>
    <t>WV</t>
  </si>
  <si>
    <t>Intermediate bulk container, textile, co</t>
  </si>
  <si>
    <t>WW</t>
  </si>
  <si>
    <t>IBC, textile, with liner</t>
  </si>
  <si>
    <t>WX</t>
  </si>
  <si>
    <t>IBC, textile, coated and liner</t>
  </si>
  <si>
    <t>WY</t>
  </si>
  <si>
    <t>IBC, plywood, with inner liner</t>
  </si>
  <si>
    <t>WZ</t>
  </si>
  <si>
    <t>IBC, reconstituted wood, with inner line</t>
  </si>
  <si>
    <t>XA</t>
  </si>
  <si>
    <t>Bag, woven plastic, without inner coat/l</t>
  </si>
  <si>
    <t>XB</t>
  </si>
  <si>
    <t>Bag, woven plastic, sift proof</t>
  </si>
  <si>
    <t>XC</t>
  </si>
  <si>
    <t>Bag, woven plastic, water resistant</t>
  </si>
  <si>
    <t>XD</t>
  </si>
  <si>
    <t>Bag, plastics film</t>
  </si>
  <si>
    <t>XF</t>
  </si>
  <si>
    <t>Bag, textile, wothout inner coat/liner</t>
  </si>
  <si>
    <t>XG</t>
  </si>
  <si>
    <t>Bag, textile, sift proof</t>
  </si>
  <si>
    <t>XH</t>
  </si>
  <si>
    <t>Bag, textile, water resistant</t>
  </si>
  <si>
    <t>XJ</t>
  </si>
  <si>
    <t>Bag, paper, multi-wall</t>
  </si>
  <si>
    <t>XK</t>
  </si>
  <si>
    <t>Bag, paper, multi-wall, water resistant</t>
  </si>
  <si>
    <t>YA</t>
  </si>
  <si>
    <t>Comp. Pack., plastic receptacle in steel</t>
  </si>
  <si>
    <t>YB</t>
  </si>
  <si>
    <t>YC</t>
  </si>
  <si>
    <t>Comp. Pack., plastic receptacle in alumi</t>
  </si>
  <si>
    <t>YD</t>
  </si>
  <si>
    <t>YF</t>
  </si>
  <si>
    <t>Compos. Packaging, plastic receptac. In</t>
  </si>
  <si>
    <t>YG</t>
  </si>
  <si>
    <t>Comp. Pack., plastic receptacle in plywo</t>
  </si>
  <si>
    <t>YH</t>
  </si>
  <si>
    <t>YJ</t>
  </si>
  <si>
    <t>Comp. Pack., plastic receptacle in fibre</t>
  </si>
  <si>
    <t>YK</t>
  </si>
  <si>
    <t>YL</t>
  </si>
  <si>
    <t>Comp. Pack., plastic receptacle in plastic</t>
  </si>
  <si>
    <t>YM</t>
  </si>
  <si>
    <t>Comp. Pack., plastic recept. In solid pl</t>
  </si>
  <si>
    <t>YN</t>
  </si>
  <si>
    <t>Composite packag., glass receptacle in s</t>
  </si>
  <si>
    <t>YP</t>
  </si>
  <si>
    <t>Comp. Pack., glass receptac. in steel cr</t>
  </si>
  <si>
    <t>YQ</t>
  </si>
  <si>
    <t>Comp. Pack., glass recept. in al</t>
  </si>
  <si>
    <t>YR</t>
  </si>
  <si>
    <t>Composite packaging, glass recept. in al</t>
  </si>
  <si>
    <t>YS</t>
  </si>
  <si>
    <t>Composite packag., glass receptacle in w</t>
  </si>
  <si>
    <t>YT</t>
  </si>
  <si>
    <t>Comp. Pack., glass receptacle in plywood</t>
  </si>
  <si>
    <t>YV</t>
  </si>
  <si>
    <t>Comp. Pack., glass receptac. in wickerwo</t>
  </si>
  <si>
    <t>Composite packagins, glass recept. in fi</t>
  </si>
  <si>
    <t>YX</t>
  </si>
  <si>
    <t>Comp. Pack., glass receptacle in fibrebo</t>
  </si>
  <si>
    <t>YY</t>
  </si>
  <si>
    <t>Comp. Pack., glass recept. in expand. pl</t>
  </si>
  <si>
    <t>YZ</t>
  </si>
  <si>
    <t>Comp. Pack., glass receptac. in solid pl</t>
  </si>
  <si>
    <t>ZA</t>
  </si>
  <si>
    <t>Intermediate bulk container, paper, mult</t>
  </si>
  <si>
    <t>ZB</t>
  </si>
  <si>
    <t>Bag, large</t>
  </si>
  <si>
    <t>ZC</t>
  </si>
  <si>
    <t>IBC, paper, multi-wall, water resistant</t>
  </si>
  <si>
    <t>ZD</t>
  </si>
  <si>
    <t>IBC, rigid plastic, with struct. Equip.,</t>
  </si>
  <si>
    <t>ZF</t>
  </si>
  <si>
    <t>IBC, rigid plastic, freestanding, solids</t>
  </si>
  <si>
    <t>ZG</t>
  </si>
  <si>
    <t>ZH</t>
  </si>
  <si>
    <t>IBC, rigid plastic, freestanding, pressu</t>
  </si>
  <si>
    <t>ZJ</t>
  </si>
  <si>
    <t>IBC, rigid palstic, with struct. Equip.,</t>
  </si>
  <si>
    <t>ZK</t>
  </si>
  <si>
    <t>IBC, rigid plastic, freestanding, liquid</t>
  </si>
  <si>
    <t>ZL</t>
  </si>
  <si>
    <t>IBC, composite, rigid plastic, solids</t>
  </si>
  <si>
    <t>ZM</t>
  </si>
  <si>
    <t>IBC, composite, flexible plastics, solids</t>
  </si>
  <si>
    <t>ZN</t>
  </si>
  <si>
    <t>IBC, composite, rigid plastic, pressuris</t>
  </si>
  <si>
    <t>ZP</t>
  </si>
  <si>
    <t>IBC, composite, flexible plastics, pressu</t>
  </si>
  <si>
    <t>ZQ</t>
  </si>
  <si>
    <t>IBC, composite, rigid plastic, liquids</t>
  </si>
  <si>
    <t>ZR</t>
  </si>
  <si>
    <t>IBC, composite, flexible plastic, liquid</t>
  </si>
  <si>
    <t>ZS</t>
  </si>
  <si>
    <t>IBC, composite</t>
  </si>
  <si>
    <t>ZT</t>
  </si>
  <si>
    <t>IBC, fibleboard</t>
  </si>
  <si>
    <t>ZU</t>
  </si>
  <si>
    <t>IBC, flexible</t>
  </si>
  <si>
    <t>ZV</t>
  </si>
  <si>
    <t>IBC, metal, other than steel</t>
  </si>
  <si>
    <t>ZW</t>
  </si>
  <si>
    <t>IBC, natural wood</t>
  </si>
  <si>
    <t>ZX</t>
  </si>
  <si>
    <t>IBC, plywood</t>
  </si>
  <si>
    <t>ZY</t>
  </si>
  <si>
    <t>IBC reconstituted wood</t>
  </si>
  <si>
    <t>ZZ</t>
  </si>
  <si>
    <t>Mutually defined</t>
  </si>
  <si>
    <t>1A</t>
  </si>
  <si>
    <t>Drum, steel</t>
  </si>
  <si>
    <t>1B</t>
  </si>
  <si>
    <t>Drum, aluminium</t>
  </si>
  <si>
    <t>1D</t>
  </si>
  <si>
    <t>Drum, plywood</t>
  </si>
  <si>
    <t>1F</t>
  </si>
  <si>
    <t>Container, flexible</t>
  </si>
  <si>
    <t>1G</t>
  </si>
  <si>
    <t>Drum, fibre</t>
  </si>
  <si>
    <t>1W</t>
  </si>
  <si>
    <t>Drum, wooden</t>
  </si>
  <si>
    <t>2C</t>
  </si>
  <si>
    <t>Barrel, wooden</t>
  </si>
  <si>
    <t>3A</t>
  </si>
  <si>
    <t>Jerrican, steel</t>
  </si>
  <si>
    <t>3H</t>
  </si>
  <si>
    <t>Jerrican, plastic</t>
  </si>
  <si>
    <t>4A</t>
  </si>
  <si>
    <t>Box, steel</t>
  </si>
  <si>
    <t>4B</t>
  </si>
  <si>
    <t>Box, aluminium</t>
  </si>
  <si>
    <t>4C</t>
  </si>
  <si>
    <t>Box, natural wood</t>
  </si>
  <si>
    <t>4D</t>
  </si>
  <si>
    <t>Box, plywood</t>
  </si>
  <si>
    <t>4F</t>
  </si>
  <si>
    <t>Box, reconstituted wood</t>
  </si>
  <si>
    <t>Box, fibreboard</t>
  </si>
  <si>
    <t>4H</t>
  </si>
  <si>
    <t>Box, plastic</t>
  </si>
  <si>
    <t>Bag, super bulk</t>
  </si>
  <si>
    <t>44</t>
  </si>
  <si>
    <t>Bag, polybag</t>
  </si>
  <si>
    <t>5H</t>
  </si>
  <si>
    <t>Bag, woven plastic</t>
  </si>
  <si>
    <t>5L</t>
  </si>
  <si>
    <t>Bag, textile</t>
  </si>
  <si>
    <t>5M</t>
  </si>
  <si>
    <t>Bag, paper</t>
  </si>
  <si>
    <t>6H</t>
  </si>
  <si>
    <t>Composite packaging, plastic receptacle</t>
  </si>
  <si>
    <t>6P</t>
  </si>
  <si>
    <t>Composite packaging, glass receptacle</t>
  </si>
  <si>
    <t>7A</t>
  </si>
  <si>
    <t>Case, car</t>
  </si>
  <si>
    <t>7B</t>
  </si>
  <si>
    <t>Case, wooden</t>
  </si>
  <si>
    <t>8A</t>
  </si>
  <si>
    <t>Pallet, wooden</t>
  </si>
  <si>
    <t>8B</t>
  </si>
  <si>
    <t>Crate, wooden</t>
  </si>
  <si>
    <t>8C</t>
  </si>
  <si>
    <t>Bundle, wooden</t>
  </si>
  <si>
    <t>IMO</t>
  </si>
  <si>
    <t>1A1</t>
  </si>
  <si>
    <t>Drums/Steel/Non-removable head</t>
  </si>
  <si>
    <t>1A2</t>
  </si>
  <si>
    <t>Drums/Steel/Removable head</t>
  </si>
  <si>
    <t>1B1</t>
  </si>
  <si>
    <t>Drums/Aluminium/Non-removable head</t>
  </si>
  <si>
    <t>1B2</t>
  </si>
  <si>
    <t>Drums/Aluminium/Removable head</t>
  </si>
  <si>
    <t>Drums/Plywood</t>
  </si>
  <si>
    <t>Drums/Fibre</t>
  </si>
  <si>
    <t>1H1</t>
  </si>
  <si>
    <t>Drums/Plastics/Non-removable head</t>
  </si>
  <si>
    <t>1H2</t>
  </si>
  <si>
    <t>Drums/Plastics/Removable head</t>
  </si>
  <si>
    <t>1N1</t>
  </si>
  <si>
    <t>Drums/Metal, not steel/alum,non-rem.head</t>
  </si>
  <si>
    <t>1N2</t>
  </si>
  <si>
    <t>Drums/Metal,not steel/alum,remov. Head</t>
  </si>
  <si>
    <t>11A</t>
  </si>
  <si>
    <t>Steel IBC, solid products</t>
  </si>
  <si>
    <t>11B</t>
  </si>
  <si>
    <t>Alum.IBC for solids, filled/disc by grav</t>
  </si>
  <si>
    <t>11C</t>
  </si>
  <si>
    <t>Wooden IBC</t>
  </si>
  <si>
    <t>11D</t>
  </si>
  <si>
    <t>Plywood IBCs</t>
  </si>
  <si>
    <t>11F</t>
  </si>
  <si>
    <t>Rec. Wood IBC for solids, inner liner</t>
  </si>
  <si>
    <t>11G</t>
  </si>
  <si>
    <t>Fibreboard IBC</t>
  </si>
  <si>
    <t>11HA1</t>
  </si>
  <si>
    <t>Comp. IBC, Steel Outer, plast Inner, solids</t>
  </si>
  <si>
    <t>11HD2</t>
  </si>
  <si>
    <t>Comp. IBC, Plyw. Outer, flex plast., solids</t>
  </si>
  <si>
    <t>11HG2</t>
  </si>
  <si>
    <t>Comp. IBC, Fibre Outer, Plast. Inner, flex</t>
  </si>
  <si>
    <t>11H1</t>
  </si>
  <si>
    <t>Rigid plastic IBC, solids, w struct equip</t>
  </si>
  <si>
    <t>11H2</t>
  </si>
  <si>
    <t>Rigid plastic IBC, solids, freestanding</t>
  </si>
  <si>
    <t>11N</t>
  </si>
  <si>
    <t>IBC, other than steel or aluminium, for solids, filled or discharged by</t>
  </si>
  <si>
    <t>13H1</t>
  </si>
  <si>
    <t>Flexible IBC, no coating or liner</t>
  </si>
  <si>
    <t>13H2</t>
  </si>
  <si>
    <t>Flexible IBC coated</t>
  </si>
  <si>
    <t>13H3</t>
  </si>
  <si>
    <t>Flexible IBC with liner</t>
  </si>
  <si>
    <t>13H4</t>
  </si>
  <si>
    <t>Flexible IBC with coating or liner</t>
  </si>
  <si>
    <t>13H5</t>
  </si>
  <si>
    <t>Flexible IBC, Plastic Film</t>
  </si>
  <si>
    <t>13L2</t>
  </si>
  <si>
    <t>IBC, flexible textile, coated</t>
  </si>
  <si>
    <t>13L3</t>
  </si>
  <si>
    <t>IBC, flexible Textile, with liner</t>
  </si>
  <si>
    <t>13L4</t>
  </si>
  <si>
    <t>IBC, flexible textile, coated and with liner</t>
  </si>
  <si>
    <t>13M1</t>
  </si>
  <si>
    <t>Flexible IBC, paper</t>
  </si>
  <si>
    <t>13M2</t>
  </si>
  <si>
    <t>Flexible IBC, paper, multi-wall, water-res.</t>
  </si>
  <si>
    <t>21A</t>
  </si>
  <si>
    <t>Steel IBC for solids, filled/disc u/press</t>
  </si>
  <si>
    <t>21B</t>
  </si>
  <si>
    <t>IBC, aluminium, solids, fill/disc u/press</t>
  </si>
  <si>
    <t>21HZ1</t>
  </si>
  <si>
    <t>Comp. IBC, rigid, plast inner recept solid</t>
  </si>
  <si>
    <t>21HZ2</t>
  </si>
  <si>
    <t>Comp. IBC, flex plast inner recept solid</t>
  </si>
  <si>
    <t>21N</t>
  </si>
  <si>
    <t>IBC other than steel or alu,solids,press</t>
  </si>
  <si>
    <t>3A1</t>
  </si>
  <si>
    <t>Jerricans/Steel/Non-removable head</t>
  </si>
  <si>
    <t>3A2</t>
  </si>
  <si>
    <t>Jerricans/Steel/Removable head</t>
  </si>
  <si>
    <t>3B1</t>
  </si>
  <si>
    <t>Jerricans/Aluminium, non-removable head</t>
  </si>
  <si>
    <t>3B2</t>
  </si>
  <si>
    <t>Jerricans/Aluminium, removable head</t>
  </si>
  <si>
    <t>3H1</t>
  </si>
  <si>
    <t>Jerricans/Plastics/Non-removable head</t>
  </si>
  <si>
    <t>3H2</t>
  </si>
  <si>
    <t>Jerricans/Plastics/Removable head</t>
  </si>
  <si>
    <t>3N1</t>
  </si>
  <si>
    <t>Jerricans/Metal,other than steel or alu</t>
  </si>
  <si>
    <t>31A</t>
  </si>
  <si>
    <t>Steel IBC, liquid products</t>
  </si>
  <si>
    <t>31A1</t>
  </si>
  <si>
    <t>IBC, stainless steel</t>
  </si>
  <si>
    <t>31B</t>
  </si>
  <si>
    <t>Aluminium IBC</t>
  </si>
  <si>
    <t>31HA1</t>
  </si>
  <si>
    <t>Comp. IBC, Steel Outer, Plast. Inner, rigid</t>
  </si>
  <si>
    <t>31HA2</t>
  </si>
  <si>
    <t>Comp. IBC. Steel Outer, Plast Inner, flex.</t>
  </si>
  <si>
    <t>31HB1</t>
  </si>
  <si>
    <t>Comp. IBC, Alum. Outer, Plast. Inner, rigid</t>
  </si>
  <si>
    <t>31HB2</t>
  </si>
  <si>
    <t>Comp. IBC, Alum. Outer, Plast. Inner flex</t>
  </si>
  <si>
    <t>31HH1</t>
  </si>
  <si>
    <t>31HH2</t>
  </si>
  <si>
    <t>Comp. IBC, Plast Outer, Plast. Inner, flex</t>
  </si>
  <si>
    <t>31HN1</t>
  </si>
  <si>
    <t>Comp. IBC, Metal Outer, Plast Inner, rigid</t>
  </si>
  <si>
    <t>31H1</t>
  </si>
  <si>
    <t>Rigid plastic IBC, for liquids</t>
  </si>
  <si>
    <t>31H2</t>
  </si>
  <si>
    <t>Rigid plast. IBC f. liquids, freestanding</t>
  </si>
  <si>
    <t>31N</t>
  </si>
  <si>
    <t>Other IBC than steel or aluminiun IBC</t>
  </si>
  <si>
    <t>Steel box</t>
  </si>
  <si>
    <t>Aluminium Box</t>
  </si>
  <si>
    <t>4C1</t>
  </si>
  <si>
    <t>Boxes/Natural wood/Ordinary</t>
  </si>
  <si>
    <t>4C2</t>
  </si>
  <si>
    <t>Boxes/Natural wood/With sift-prood walls</t>
  </si>
  <si>
    <t>Boxes/Plywood</t>
  </si>
  <si>
    <t>Boxes/Reconstituted wood</t>
  </si>
  <si>
    <t>Boxes/Fibreboard</t>
  </si>
  <si>
    <t>4H1</t>
  </si>
  <si>
    <t>Boxes/Plastics/Expanded</t>
  </si>
  <si>
    <t>4H2</t>
  </si>
  <si>
    <t>Boxes/Plastics/Solid</t>
  </si>
  <si>
    <t>5H1</t>
  </si>
  <si>
    <t>Bags/Woven plastics/Witho inner lining</t>
  </si>
  <si>
    <t>5H2</t>
  </si>
  <si>
    <t>Bags/Woven plastics/Sift-proof</t>
  </si>
  <si>
    <t>5H3</t>
  </si>
  <si>
    <t>Bags/Woven plastics/Water resistant</t>
  </si>
  <si>
    <t>5H4</t>
  </si>
  <si>
    <t>Bags/Plastic film</t>
  </si>
  <si>
    <t>5L1</t>
  </si>
  <si>
    <t>Bags/Textile/Without inner lining o coat</t>
  </si>
  <si>
    <t>5L2</t>
  </si>
  <si>
    <t>Bags/Textile/Sift-proof</t>
  </si>
  <si>
    <t>5L3</t>
  </si>
  <si>
    <t>Bags/Textile/Water resistant</t>
  </si>
  <si>
    <t>5M1</t>
  </si>
  <si>
    <t>Bags/Paper/Multiwall</t>
  </si>
  <si>
    <t>5M2</t>
  </si>
  <si>
    <t>Bags/Paper/Multiwall,water resistant</t>
  </si>
  <si>
    <t>51H</t>
  </si>
  <si>
    <t>Flexible Plastic IBC</t>
  </si>
  <si>
    <t>6HA1</t>
  </si>
  <si>
    <t>Comp.pack./plas.recep/in steel drum</t>
  </si>
  <si>
    <t>6HA2</t>
  </si>
  <si>
    <t>Comp. Pack./plast.recep/steel crate or box</t>
  </si>
  <si>
    <t>6HB1</t>
  </si>
  <si>
    <t>Comp. Pack./plas.recep/aluminium drum</t>
  </si>
  <si>
    <t>6HB2</t>
  </si>
  <si>
    <t>Comp. Pack./plas.recep/alu crate or box</t>
  </si>
  <si>
    <t>6HC</t>
  </si>
  <si>
    <t>Comp.pack./plas.recep/in wooden box</t>
  </si>
  <si>
    <t>6HD1</t>
  </si>
  <si>
    <t>Comp. Pack./plas.recep/in plywood drum</t>
  </si>
  <si>
    <t>6HD2</t>
  </si>
  <si>
    <t>Comp. Pack.plas.recep/in plywood box</t>
  </si>
  <si>
    <t>6HG1</t>
  </si>
  <si>
    <t>Comp. Pack./ plas.recep/in fibre drum</t>
  </si>
  <si>
    <t>6HG2</t>
  </si>
  <si>
    <t>Comp. Pack./plas.recep/fibreboard box</t>
  </si>
  <si>
    <t>6HH1</t>
  </si>
  <si>
    <t>Comp. Pack./ plas.recep/in plastic drum</t>
  </si>
  <si>
    <t>6HH2</t>
  </si>
  <si>
    <t>Comp. Pack./plas.recep/solid plastics box</t>
  </si>
  <si>
    <t>6PA1</t>
  </si>
  <si>
    <t>Comp. Pack./Glass,porc.,stonew rec/steel</t>
  </si>
  <si>
    <t>6PA2</t>
  </si>
  <si>
    <t>Comp. Pack./Glass,porc.,stonew rec/st cra</t>
  </si>
  <si>
    <t>6PC</t>
  </si>
  <si>
    <t>Comp. Pack/glass,porc.,stonew rec/woo box</t>
  </si>
  <si>
    <t>6PD1</t>
  </si>
  <si>
    <t>Comp. Pack/glass,porc.,stonew rec/ply dru</t>
  </si>
  <si>
    <t>6PD2</t>
  </si>
  <si>
    <t>Comp. Pack/glass,porc.,stonew rec/wickerw</t>
  </si>
  <si>
    <t>6PG1</t>
  </si>
  <si>
    <t>Comp. Pack/glass,porc.,stonew rec/fibredr</t>
  </si>
  <si>
    <t>6PG2</t>
  </si>
  <si>
    <t>Comp. Pack/glass,porc.,stonew rec/fibrebo</t>
  </si>
  <si>
    <t>6PH1</t>
  </si>
  <si>
    <t>Comp. Pack/glass,porc.,stonew rec/expa pl</t>
  </si>
  <si>
    <t>6PH2</t>
  </si>
  <si>
    <t>Comp. Pack/glass,porc.,stonew rec/solid pl</t>
  </si>
  <si>
    <t>IMO MATERIAL</t>
  </si>
  <si>
    <t>CUSHI</t>
  </si>
  <si>
    <t>Cushioning material</t>
  </si>
  <si>
    <t>DIVID</t>
  </si>
  <si>
    <t>Dividers</t>
  </si>
  <si>
    <t>FIBRE</t>
  </si>
  <si>
    <t>Fibre</t>
  </si>
  <si>
    <t>GLASS</t>
  </si>
  <si>
    <t>Glass</t>
  </si>
  <si>
    <t>METAL</t>
  </si>
  <si>
    <t>Metal</t>
  </si>
  <si>
    <t>PAPER</t>
  </si>
  <si>
    <t>Paper</t>
  </si>
  <si>
    <t>PLAST</t>
  </si>
  <si>
    <t>Plastics</t>
  </si>
  <si>
    <t>REELS</t>
  </si>
  <si>
    <t>Reels</t>
  </si>
  <si>
    <t>RUBBE</t>
  </si>
  <si>
    <t>Rubber</t>
  </si>
  <si>
    <t>TEXTI</t>
  </si>
  <si>
    <t>Textile</t>
  </si>
  <si>
    <t>WOOD</t>
  </si>
  <si>
    <t>Wood</t>
  </si>
  <si>
    <t>Lista</t>
  </si>
  <si>
    <t>FUMIGATED</t>
  </si>
  <si>
    <t>Fumigated</t>
  </si>
  <si>
    <t>HOT</t>
  </si>
  <si>
    <t>Hot</t>
  </si>
  <si>
    <t>RESIDUE</t>
  </si>
  <si>
    <t>Residue</t>
  </si>
  <si>
    <t>WASTE</t>
  </si>
  <si>
    <t>Waste</t>
  </si>
  <si>
    <t>Code</t>
  </si>
  <si>
    <t>Description</t>
  </si>
  <si>
    <t>S01</t>
  </si>
  <si>
    <t>SEGREGATION GROUP 1 - ACIDS</t>
  </si>
  <si>
    <t>S02</t>
  </si>
  <si>
    <t>SEGREGATION GROUP 2 - AMMONIUM COMPOUNDS (EXCL. UN1444)</t>
  </si>
  <si>
    <t>S03</t>
  </si>
  <si>
    <t>SEGREGATION GROUP 3 - BROMATES</t>
  </si>
  <si>
    <t>S04</t>
  </si>
  <si>
    <t>SEGREGATION GROUP 4 - CHLORATES</t>
  </si>
  <si>
    <t>S05</t>
  </si>
  <si>
    <t>SEGREGATION GROUP 5 - CHLORITES</t>
  </si>
  <si>
    <t>S06</t>
  </si>
  <si>
    <t>SEGREGATION GROUP 6 - CYANIDES</t>
  </si>
  <si>
    <t>S07</t>
  </si>
  <si>
    <t>SEGREGATION GROUP 7 - HEAVY METALS AND THEIR SALTS</t>
  </si>
  <si>
    <t>S08</t>
  </si>
  <si>
    <t>SEGREGATION GROUP 8 - HYPOCHLORITES</t>
  </si>
  <si>
    <t>S09</t>
  </si>
  <si>
    <t>SEGREGATION GROUP 9 - LEAD AND ITS COMPOUNDS</t>
  </si>
  <si>
    <t>S10</t>
  </si>
  <si>
    <t>SEGREGATION GROUP 10 - LIQUID HALOGENATED HYDROCARBONS</t>
  </si>
  <si>
    <t>S11</t>
  </si>
  <si>
    <t>SEGREGATION GROUP 11 - MERCURY AND MERCURY COMPOUNDS</t>
  </si>
  <si>
    <t>S12</t>
  </si>
  <si>
    <t>SEGREGATION GROUP 12 - NITRITES AND THEIR MIXTURES</t>
  </si>
  <si>
    <t>S13</t>
  </si>
  <si>
    <t>SEGREGATION GROUP 13 - PERCHLORATES</t>
  </si>
  <si>
    <t>S14</t>
  </si>
  <si>
    <t>SEGREGATION GROUP 14 - PERMANGANATES</t>
  </si>
  <si>
    <t>S15</t>
  </si>
  <si>
    <t>SEGREGATION GROUP 15 - POWDERED METALS</t>
  </si>
  <si>
    <t>S16</t>
  </si>
  <si>
    <t>SEGREGATION GROUP 16 - PEROXIDES</t>
  </si>
  <si>
    <t>S17</t>
  </si>
  <si>
    <t>SEGREGATION GROUP 17 - AZIDES</t>
  </si>
  <si>
    <t>S18</t>
  </si>
  <si>
    <t>SEGREGATION GROUP 18 - ALKALIS (SEPARATED FROM ACIDS)</t>
  </si>
  <si>
    <t>S19</t>
  </si>
  <si>
    <t>SEGREGATION GROUP: ACETYLENE</t>
  </si>
  <si>
    <t>S20</t>
  </si>
  <si>
    <t>SEGREGATION GROUP: BROMINE</t>
  </si>
  <si>
    <t>S21</t>
  </si>
  <si>
    <t>SEGREGATION GROUP: CARBON TETRACHLORIDE</t>
  </si>
  <si>
    <t>S22</t>
  </si>
  <si>
    <t>SEGREGATION GROUP: CHLORINE</t>
  </si>
  <si>
    <t>S23</t>
  </si>
  <si>
    <t>SEGREGATION GROUP: SUPEROXIDES</t>
  </si>
  <si>
    <t>S24</t>
  </si>
  <si>
    <t>SEGREGATION GROUP: SULPHUR</t>
  </si>
  <si>
    <t>S25</t>
  </si>
  <si>
    <t>SEGREGATION GROUP: UN 2716</t>
  </si>
  <si>
    <t>S26</t>
  </si>
  <si>
    <t>SEGREGATION GROUP: STRONG ACIDS</t>
  </si>
  <si>
    <t>S27</t>
  </si>
  <si>
    <t>SEGREGATION GROUP: NITRIC OXIDES</t>
  </si>
  <si>
    <t>S28</t>
  </si>
  <si>
    <t>SEGREGATION GROUP: COMBUSTIBLE MATERIAL</t>
  </si>
  <si>
    <t>S29</t>
  </si>
  <si>
    <t>SEGREGATION GROUP: HALOGENES</t>
  </si>
  <si>
    <t>S30</t>
  </si>
  <si>
    <t>SEGREGATION GROUP: HYDROGEN PEROXIDES</t>
  </si>
  <si>
    <t>S31</t>
  </si>
  <si>
    <t>SEGREGATION GROUP: IRON OXIDE</t>
  </si>
  <si>
    <t>S32</t>
  </si>
  <si>
    <t>SEGREGATION GROUP: UN 1444</t>
  </si>
  <si>
    <t>S33</t>
  </si>
  <si>
    <t>SEGREGATION GROUP: AMMONIA</t>
  </si>
  <si>
    <t>S34</t>
  </si>
  <si>
    <t>SEGREGATION GROUP: HYDROGEN AND HYDROGEN MIXTURES</t>
  </si>
  <si>
    <t>Conteúdo / Contents (Quando aplicável)</t>
  </si>
  <si>
    <t>CONCATENATE</t>
  </si>
  <si>
    <t>Packing Group</t>
  </si>
  <si>
    <t>Grupo de segregação / Segr Group (Quando aplicável)</t>
  </si>
  <si>
    <t>Country, Territory or Service</t>
  </si>
  <si>
    <t>Afghanistan</t>
  </si>
  <si>
    <t>Albania</t>
  </si>
  <si>
    <t>Algeria</t>
  </si>
  <si>
    <t>American Samoa</t>
  </si>
  <si>
    <t>Andorra</t>
  </si>
  <si>
    <t>Angola</t>
  </si>
  <si>
    <t>Anguilla</t>
  </si>
  <si>
    <t>Antigua and Barbuda</t>
  </si>
  <si>
    <t>Argentina</t>
  </si>
  <si>
    <t>Armenia</t>
  </si>
  <si>
    <t>Aruba</t>
  </si>
  <si>
    <t>Ascension</t>
  </si>
  <si>
    <t>Australia</t>
  </si>
  <si>
    <t>Australian Antarctic Territory</t>
  </si>
  <si>
    <t>Australian External Territories</t>
  </si>
  <si>
    <t>Austria</t>
  </si>
  <si>
    <t>Azerbaijan</t>
  </si>
  <si>
    <t>Bahamas</t>
  </si>
  <si>
    <t>Bahrain</t>
  </si>
  <si>
    <t>Bangladesh</t>
  </si>
  <si>
    <t>Barbados</t>
  </si>
  <si>
    <t>Barbuda</t>
  </si>
  <si>
    <t>Belarus</t>
  </si>
  <si>
    <t>Belgium</t>
  </si>
  <si>
    <t>Belize</t>
  </si>
  <si>
    <t>Benin</t>
  </si>
  <si>
    <t>Bermuda</t>
  </si>
  <si>
    <t>Bhutan</t>
  </si>
  <si>
    <t>Bolivia</t>
  </si>
  <si>
    <t>Bonaire</t>
  </si>
  <si>
    <t>Bosnia and Herzegovina</t>
  </si>
  <si>
    <t>Botswana</t>
  </si>
  <si>
    <t>Brazil</t>
  </si>
  <si>
    <t>British Indian Ocean Territory</t>
  </si>
  <si>
    <t>British Virgin Islands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</si>
  <si>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</si>
  <si>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</si>
  <si>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</si>
  <si>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</si>
  <si>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</si>
  <si>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</si>
  <si>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</si>
  <si>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</si>
  <si>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</si>
  <si>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</si>
  <si>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</si>
  <si>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Chatham Island, New Zealand</t>
  </si>
  <si>
    <t>Chile</t>
  </si>
  <si>
    <t>China</t>
  </si>
  <si>
    <t>Christmas Island</t>
  </si>
  <si>
    <t>Cocos (Keeling) Islands</t>
  </si>
  <si>
    <t>Colombia</t>
  </si>
  <si>
    <t>Comoros</t>
  </si>
  <si>
    <t>Congo</t>
  </si>
  <si>
    <t>Congo, Democratic Republic of the (Zaire)</t>
  </si>
  <si>
    <t>Cook Islands</t>
  </si>
  <si>
    <t>Costa Rica</t>
  </si>
  <si>
    <t>Ivory Coast</t>
  </si>
  <si>
    <t>Croatia</t>
  </si>
  <si>
    <t>Cuba</t>
  </si>
  <si>
    <t>Cyprus</t>
  </si>
  <si>
    <t>Czech Republic</t>
  </si>
  <si>
    <t>Denmark</t>
  </si>
  <si>
    <t>Diego Garcia</t>
  </si>
  <si>
    <t>Djibouti</t>
  </si>
  <si>
    <t>Dominica</t>
  </si>
  <si>
    <t>Dominican Republic</t>
  </si>
  <si>
    <t>East Timor</t>
  </si>
  <si>
    <t>Easter Island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</si>
  <si>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</si>
  <si>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</si>
  <si>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</si>
  <si>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</si>
  <si>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</si>
  <si>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</si>
  <si>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</si>
  <si>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</t>
  </si>
  <si>
    <t>Faroe Islands</t>
  </si>
  <si>
    <t>Fiji</t>
  </si>
  <si>
    <t>Finland</t>
  </si>
  <si>
    <t>France</t>
  </si>
  <si>
    <t>French Antilles</t>
  </si>
  <si>
    <t>French Guiana</t>
  </si>
  <si>
    <t>French Polynesia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</si>
  <si>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</si>
  <si>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</si>
  <si>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</si>
  <si>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</si>
  <si>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</si>
  <si>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</si>
  <si>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</si>
  <si>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</si>
  <si>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</si>
  <si>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</si>
  <si>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</si>
  <si>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</si>
  <si>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Guinea</t>
  </si>
  <si>
    <t>Guinea-Bissau</t>
  </si>
  <si>
    <t>Guyana</t>
  </si>
  <si>
    <t>Haiti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</si>
  <si>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</si>
  <si>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</si>
  <si>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</si>
  <si>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</si>
  <si>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</si>
  <si>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</si>
  <si>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</si>
  <si>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</si>
  <si>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</si>
  <si>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</si>
  <si>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</si>
  <si>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</si>
  <si>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</si>
  <si>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</si>
  <si>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</si>
  <si>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</si>
  <si>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</si>
  <si>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</si>
  <si>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Korea, North</t>
  </si>
  <si>
    <t>Korea, South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</si>
  <si>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</si>
  <si>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</si>
  <si>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</si>
  <si>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</si>
  <si>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</si>
  <si>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</si>
  <si>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</si>
  <si>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</si>
  <si>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</si>
  <si>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</si>
  <si>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</si>
  <si>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</si>
  <si>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</si>
  <si>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</si>
  <si>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</si>
  <si>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</si>
  <si>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</si>
  <si>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</si>
  <si>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</si>
  <si>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</si>
  <si>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</si>
  <si>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</si>
  <si>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</si>
  <si>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</si>
  <si>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</si>
  <si>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</si>
  <si>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Micronesia, Federated States of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</si>
  <si>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</si>
  <si>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</si>
  <si>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</si>
  <si>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</si>
  <si>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</si>
  <si>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</si>
  <si>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</si>
  <si>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</si>
  <si>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</si>
  <si>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</si>
  <si>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</si>
  <si>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</si>
  <si>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</si>
  <si>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</si>
  <si>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</si>
  <si>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</si>
  <si>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</si>
  <si>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</si>
  <si>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</si>
  <si>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Northern Mariana Islands</t>
  </si>
  <si>
    <t>Norway</t>
  </si>
  <si>
    <t>Oman</t>
  </si>
  <si>
    <t>Pakistan</t>
  </si>
  <si>
    <t>Palau</t>
  </si>
  <si>
    <t>Palestine, State of</t>
  </si>
  <si>
    <t>Panama</t>
  </si>
  <si>
    <t>Papua New Guinea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</si>
  <si>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</si>
  <si>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</si>
  <si>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</si>
  <si>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</si>
  <si>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</si>
  <si>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</si>
  <si>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</si>
  <si>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</si>
  <si>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Réunion</t>
  </si>
  <si>
    <t>Romania</t>
  </si>
  <si>
    <t>Russia</t>
  </si>
  <si>
    <t>Rwanda</t>
  </si>
  <si>
    <t>Saint Barthélemy</t>
  </si>
  <si>
    <t>Saint Helena</t>
  </si>
  <si>
    <t>Saint Kitts and Nevis</t>
  </si>
  <si>
    <t>Saint Lucia</t>
  </si>
  <si>
    <t>Saint Martin (France)</t>
  </si>
  <si>
    <t>Saint Pierre and Miquelon</t>
  </si>
  <si>
    <t>Saint Vincent and the Grenadines</t>
  </si>
  <si>
    <t>Samoa</t>
  </si>
  <si>
    <t>San Marino</t>
  </si>
  <si>
    <t>São Tomé and Príncipe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</si>
  <si>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</si>
  <si>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</si>
  <si>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</si>
  <si>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</si>
  <si>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</si>
  <si>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</si>
  <si>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</si>
  <si>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</si>
  <si>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</si>
  <si>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</si>
  <si>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</si>
  <si>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</si>
  <si>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</si>
  <si>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Sudan</t>
  </si>
  <si>
    <t>Suriname</t>
  </si>
  <si>
    <t>Swaziland</t>
  </si>
  <si>
    <t>Sweden</t>
  </si>
  <si>
    <t>Switzerland</t>
  </si>
  <si>
    <t>Syria</t>
  </si>
  <si>
    <t>Taiwan</t>
  </si>
  <si>
    <t>Tajikistan</t>
  </si>
  <si>
    <t>Tanzania</t>
  </si>
  <si>
    <t>Thailand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</si>
  <si>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</si>
  <si>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</si>
  <si>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</si>
  <si>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</si>
  <si>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</si>
  <si>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</si>
  <si>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</si>
  <si>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</si>
  <si>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</si>
  <si>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</si>
  <si>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</si>
  <si>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</si>
  <si>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</si>
  <si>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United States</t>
  </si>
  <si>
    <t>Uruguay</t>
  </si>
  <si>
    <t>US Virgin Islands</t>
  </si>
  <si>
    <t>Uzbekistan</t>
  </si>
  <si>
    <t>Vanuatu</t>
  </si>
  <si>
    <t>Venezuela</t>
  </si>
  <si>
    <t>Vietnam</t>
  </si>
  <si>
    <t>Wallis and Futuna</t>
  </si>
  <si>
    <t>Yemen</t>
  </si>
  <si>
    <t>Zambia</t>
  </si>
  <si>
    <t>Zimbabwe</t>
  </si>
  <si>
    <t>61</t>
  </si>
  <si>
    <t>1</t>
  </si>
  <si>
    <t>672</t>
  </si>
  <si>
    <t>7</t>
  </si>
  <si>
    <t>262</t>
  </si>
  <si>
    <t>Northern Korea</t>
  </si>
  <si>
    <t>850</t>
  </si>
  <si>
    <t>South Korea</t>
  </si>
  <si>
    <t>82</t>
  </si>
  <si>
    <t>West Bank</t>
  </si>
  <si>
    <t>970</t>
  </si>
  <si>
    <t>CODE + Country, Territory or Service</t>
  </si>
  <si>
    <t>YES</t>
  </si>
  <si>
    <t>Flashpoint ºC</t>
  </si>
  <si>
    <t>GUIA PARA BUSCA</t>
  </si>
  <si>
    <t>VERIFICADOR DE VALORES ENCONTRADOS</t>
  </si>
  <si>
    <t>FIBREBOARD BOXES</t>
  </si>
  <si>
    <t>OUTER PACKAGE - campo 9</t>
  </si>
  <si>
    <t>PRODUTO</t>
  </si>
  <si>
    <t>CÓDIGO</t>
  </si>
  <si>
    <t>IBC COMPOSITE</t>
  </si>
  <si>
    <t>YA / 31 HA1</t>
  </si>
  <si>
    <t>PLASTIC DRUMS</t>
  </si>
  <si>
    <t>IH / 1H1</t>
  </si>
  <si>
    <t>STEEL DRUMS</t>
  </si>
  <si>
    <t>1A / 1A1</t>
  </si>
  <si>
    <t>4G / 4G</t>
  </si>
  <si>
    <t>PLASTIC JERRICAN</t>
  </si>
  <si>
    <t>3H / 3H1</t>
  </si>
  <si>
    <t>FIBRE DRUMS</t>
  </si>
  <si>
    <t>1G / 1G</t>
  </si>
  <si>
    <t>PLASTIC FILM BAGS</t>
  </si>
  <si>
    <t xml:space="preserve">5H / 5H 1 , 2 , 3 </t>
  </si>
  <si>
    <t>PALLETS</t>
  </si>
  <si>
    <t>PAPER BAGS</t>
  </si>
  <si>
    <t>5M/5M2</t>
  </si>
  <si>
    <t>STEEL JERRICANS</t>
  </si>
  <si>
    <t>3A/3A1</t>
  </si>
  <si>
    <t>CYLINDERS</t>
  </si>
  <si>
    <t>FLEXIBLE IBC</t>
  </si>
  <si>
    <t>ZU/ 13H3</t>
  </si>
  <si>
    <t>TRAY</t>
  </si>
  <si>
    <t>PU / SW</t>
  </si>
  <si>
    <t>VEHICLE</t>
  </si>
  <si>
    <t>Obs. Para os casos que estão em "Branco", o inner packing fica "vazio"</t>
  </si>
  <si>
    <t>Para o pallet, selecionar somente a lista em amarelo.</t>
  </si>
  <si>
    <t>INNER PACKAGE - campo 15</t>
  </si>
  <si>
    <t>exemplo COMO PREENCHER NO INNER PACKING &gt; DESCRIPTION</t>
  </si>
  <si>
    <t xml:space="preserve">STRETCH WRAPPED </t>
  </si>
  <si>
    <t>METAL CANS</t>
  </si>
  <si>
    <t>ALUMINIUM CANS</t>
  </si>
  <si>
    <t>METAL RECEPTACLES</t>
  </si>
  <si>
    <t>ALUMINIUM BOTTLES</t>
  </si>
  <si>
    <t>STEEL TUBES</t>
  </si>
  <si>
    <t>PLASTIC BOTTLES</t>
  </si>
  <si>
    <t>PLASTIC</t>
  </si>
  <si>
    <t>PLASTIC RECEPTACLES</t>
  </si>
  <si>
    <t>PLASTIC TUBES</t>
  </si>
  <si>
    <t>PLASTIC CANS</t>
  </si>
  <si>
    <t>FRASKS PLASTIC</t>
  </si>
  <si>
    <t>PLASTIC BAGS</t>
  </si>
  <si>
    <t>GLASS BOTTLES</t>
  </si>
  <si>
    <t>NEW BATTERIES</t>
  </si>
  <si>
    <t>OTHERS</t>
  </si>
  <si>
    <t>SEAT BELT</t>
  </si>
  <si>
    <t>AIR BAG</t>
  </si>
  <si>
    <t>BASE PARA LISTNAME</t>
  </si>
  <si>
    <t>STRETCH WRAPPED METAL CANS</t>
  </si>
  <si>
    <t>STRETCH WRAPPED ALUMINIUM CANS</t>
  </si>
  <si>
    <t>STRETCH WRAPPED METAL RECEPTACLES</t>
  </si>
  <si>
    <t>STRETCH WRAPPED ALUMINIUM BOTTLES</t>
  </si>
  <si>
    <t>STRETCH WRAPPED STEEL TUBES</t>
  </si>
  <si>
    <t>STRETCH WRAPPED STEEL JERRICANS</t>
  </si>
  <si>
    <t>STRETCH WRAPPED PLASTIC BOTTLES</t>
  </si>
  <si>
    <t>STRETCH WRAPPED PLASTIC RECEPTACLES</t>
  </si>
  <si>
    <t>STRETCH WRAPPED PLASTIC TUBES</t>
  </si>
  <si>
    <t>STRETCH WRAPPED PLASTIC CANS</t>
  </si>
  <si>
    <t>STRETCH WRAPPED FRASKS PLASTIC</t>
  </si>
  <si>
    <t>STRETCH WRAPPED PLASTIC BAGS</t>
  </si>
  <si>
    <t>STRETCH WRAPPED GLASS BOTTLES</t>
  </si>
  <si>
    <t>=AND(LEN(D18)-LEN(SUBSTITUTE(D18,".",""))=1,ISERR(FIND(",",D18)))</t>
  </si>
  <si>
    <t>=AND(LEN(D36)-LEN(SUBSTITUTE(D36,".",""))'=1,ISERR(FIND(",",D36)),OR(D28=3,D29=3,D30=3))</t>
  </si>
  <si>
    <t/>
  </si>
  <si>
    <t>TANK</t>
  </si>
  <si>
    <t>Geo Hierarchy Code New</t>
  </si>
  <si>
    <t>Name</t>
  </si>
  <si>
    <t>Short Name</t>
  </si>
  <si>
    <t xml:space="preserve"> Main  Locode</t>
  </si>
  <si>
    <t>LBRNDFOR</t>
  </si>
  <si>
    <t>FORTALEZA</t>
  </si>
  <si>
    <t>BRFOR</t>
  </si>
  <si>
    <t>LBRNDMAO</t>
  </si>
  <si>
    <t>MANAUS,AM</t>
  </si>
  <si>
    <t>BRMAO</t>
  </si>
  <si>
    <t>LBRNDPEC</t>
  </si>
  <si>
    <t>PECEM</t>
  </si>
  <si>
    <t>BRPEC</t>
  </si>
  <si>
    <t>LBRNDSSA</t>
  </si>
  <si>
    <t>SALVADOR</t>
  </si>
  <si>
    <t>BRSSA</t>
  </si>
  <si>
    <t>LBRNDSUA</t>
  </si>
  <si>
    <t>SUAPE</t>
  </si>
  <si>
    <t>BRSUA</t>
  </si>
  <si>
    <t>LBRNDVLC</t>
  </si>
  <si>
    <t>VILA DO CONDE, PA</t>
  </si>
  <si>
    <t>VILA D.C.</t>
  </si>
  <si>
    <t>LBRPRCBE0</t>
  </si>
  <si>
    <t>CAMBE, PR</t>
  </si>
  <si>
    <t>BRCBE</t>
  </si>
  <si>
    <t>LBRPRPNG</t>
  </si>
  <si>
    <t>PARANAGUA</t>
  </si>
  <si>
    <t>BRPNG</t>
  </si>
  <si>
    <t>LBRRG</t>
  </si>
  <si>
    <t>RIO GRANDE DO SUL</t>
  </si>
  <si>
    <t>RIO GRAND</t>
  </si>
  <si>
    <t>BRRIG</t>
  </si>
  <si>
    <t>LBRSCIBB</t>
  </si>
  <si>
    <t>IMBITUBA</t>
  </si>
  <si>
    <t>BRIBB</t>
  </si>
  <si>
    <t>LBRSCIOA</t>
  </si>
  <si>
    <t>ITAPOA</t>
  </si>
  <si>
    <t>BRIOA</t>
  </si>
  <si>
    <t>LBRSCITJ</t>
  </si>
  <si>
    <t>ITAJAI</t>
  </si>
  <si>
    <t>BRITJ</t>
  </si>
  <si>
    <t>LBRSCNVT</t>
  </si>
  <si>
    <t>NAVEGANTES</t>
  </si>
  <si>
    <t>NAVEGANTE</t>
  </si>
  <si>
    <t>BRNVT</t>
  </si>
  <si>
    <t>LBRSCSFS</t>
  </si>
  <si>
    <t>SAO FRANCISCO DO SUL</t>
  </si>
  <si>
    <t>SAO FRANC</t>
  </si>
  <si>
    <t>BRSFS</t>
  </si>
  <si>
    <t>LBRSD</t>
  </si>
  <si>
    <t>SUDESTE</t>
  </si>
  <si>
    <t>BRRIO</t>
  </si>
  <si>
    <t>LBRSDIGI</t>
  </si>
  <si>
    <t>ITAGUAI, RJ</t>
  </si>
  <si>
    <t>ITAGUAI</t>
  </si>
  <si>
    <t>BRIGI</t>
  </si>
  <si>
    <t>LBRSDRIO</t>
  </si>
  <si>
    <t>RIO DE JANEIRO</t>
  </si>
  <si>
    <t>RIO DE JA</t>
  </si>
  <si>
    <t>LBRSDSPB</t>
  </si>
  <si>
    <t>SEPETIBA</t>
  </si>
  <si>
    <t>BRSPB</t>
  </si>
  <si>
    <t>LBRSDVIX</t>
  </si>
  <si>
    <t>VITORIA</t>
  </si>
  <si>
    <t>BRVIX</t>
  </si>
  <si>
    <t>LBRSZ</t>
  </si>
  <si>
    <t>SANTOS</t>
  </si>
  <si>
    <t>BRSSZ</t>
  </si>
  <si>
    <t>BRVLC</t>
  </si>
  <si>
    <t>STRETCH WRAPPED</t>
  </si>
  <si>
    <t>SHRINK WRAPPED</t>
  </si>
  <si>
    <t>WOODEN BOXES</t>
  </si>
  <si>
    <t>ALUMINIUM DRUMS</t>
  </si>
  <si>
    <t>PLYWOOD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</si>
</sst>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"/>
    <numFmt numFmtId="165" formatCode="##\ ##\ #########"/>
  </numFmts>
  <fonts count="8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1A1A1A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5" fillId="0" borderId="0" xfId="0" applyFont="1"/>
    <xf numFmtId="49" fontId="0" fillId="0" borderId="0" xfId="0" applyNumberFormat="1"/>
    <xf numFmtId="0" fontId="0" fillId="3" borderId="0" xfId="0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0" fillId="0" borderId="0" xfId="0" applyFont="1"/>
    <xf numFmtId="0" fontId="0" fillId="0" borderId="0" xfId="0"/>
    <xf numFmtId="49" fontId="0" fillId="0" borderId="0" xfId="0" applyNumberFormat="1"/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3" xfId="0" quotePrefix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" xfId="0" quotePrefix="1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left" vertical="center" wrapText="1"/>
    </xf>
    <xf numFmtId="165" fontId="0" fillId="4" borderId="11" xfId="0" quotePrefix="1" applyNumberForma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0" fillId="5" borderId="0" xfId="0" applyFill="1"/>
    <xf numFmtId="0" fontId="0" fillId="0" borderId="13" xfId="0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Font="1" applyBorder="1"/>
    <xf numFmtId="0" fontId="0" fillId="0" borderId="13" xfId="0" applyFont="1" applyBorder="1"/>
    <xf numFmtId="0" fontId="0" fillId="0" borderId="13" xfId="0" applyFont="1" applyFill="1" applyBorder="1"/>
    <xf numFmtId="0" fontId="0" fillId="5" borderId="1" xfId="0" applyFont="1" applyFill="1" applyBorder="1"/>
    <xf numFmtId="0" fontId="0" fillId="5" borderId="13" xfId="0" applyFont="1" applyFill="1" applyBorder="1"/>
    <xf numFmtId="0" fontId="0" fillId="3" borderId="1" xfId="0" applyFont="1" applyFill="1" applyBorder="1"/>
    <xf numFmtId="0" fontId="0" fillId="3" borderId="13" xfId="0" applyFill="1" applyBorder="1"/>
    <xf numFmtId="0" fontId="0" fillId="0" borderId="0" xfId="0" applyBorder="1"/>
    <xf numFmtId="0" fontId="0" fillId="0" borderId="8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0" xfId="0" applyAlignment="1"/>
    <xf numFmtId="0" fontId="7" fillId="0" borderId="0" xfId="0" applyFont="1" applyFill="1" applyAlignment="1">
      <alignment vertical="center"/>
    </xf>
    <xf numFmtId="0" fontId="0" fillId="0" borderId="0" xfId="0" applyFill="1"/>
    <xf numFmtId="0" fontId="7" fillId="0" borderId="0" xfId="0" applyFont="1" applyAlignment="1">
      <alignment vertical="center"/>
    </xf>
    <xf numFmtId="0" fontId="0" fillId="8" borderId="0" xfId="0" applyFill="1"/>
    <xf numFmtId="0" fontId="7" fillId="8" borderId="0" xfId="0" applyFont="1" applyFill="1" applyAlignment="1">
      <alignment vertical="center"/>
    </xf>
    <xf numFmtId="0" fontId="5" fillId="0" borderId="17" xfId="0" applyFont="1" applyBorder="1"/>
    <xf numFmtId="0" fontId="0" fillId="0" borderId="17" xfId="0" applyBorder="1"/>
    <xf numFmtId="0" fontId="0" fillId="0" borderId="29" xfId="0" applyBorder="1"/>
    <xf numFmtId="0" fontId="0" fillId="0" borderId="12" xfId="0" applyBorder="1"/>
    <xf numFmtId="0" fontId="5" fillId="0" borderId="13" xfId="0" applyFont="1" applyBorder="1"/>
    <xf numFmtId="0" fontId="0" fillId="0" borderId="13" xfId="0" applyBorder="1"/>
    <xf numFmtId="0" fontId="0" fillId="0" borderId="32" xfId="0" applyBorder="1"/>
    <xf numFmtId="0" fontId="0" fillId="0" borderId="33" xfId="0" applyBorder="1"/>
    <xf numFmtId="0" fontId="5" fillId="0" borderId="12" xfId="0" applyFont="1" applyBorder="1"/>
    <xf numFmtId="164" fontId="0" fillId="0" borderId="12" xfId="0" applyNumberFormat="1" applyBorder="1"/>
    <xf numFmtId="49" fontId="0" fillId="0" borderId="12" xfId="0" applyNumberFormat="1" applyBorder="1"/>
    <xf numFmtId="0" fontId="0" fillId="0" borderId="35" xfId="0" applyBorder="1"/>
    <xf numFmtId="0" fontId="0" fillId="5" borderId="2" xfId="0" applyFill="1" applyBorder="1"/>
    <xf numFmtId="0" fontId="0" fillId="5" borderId="15" xfId="0" applyFill="1" applyBorder="1"/>
    <xf numFmtId="0" fontId="0" fillId="0" borderId="28" xfId="0" applyBorder="1"/>
    <xf numFmtId="0" fontId="0" fillId="0" borderId="15" xfId="0" applyBorder="1"/>
    <xf numFmtId="0" fontId="5" fillId="6" borderId="30" xfId="0" applyFont="1" applyFill="1" applyBorder="1" applyAlignment="1">
      <alignment horizontal="center"/>
    </xf>
    <xf numFmtId="0" fontId="5" fillId="6" borderId="34" xfId="0" applyFont="1" applyFill="1" applyBorder="1" applyAlignment="1">
      <alignment horizontal="center"/>
    </xf>
    <xf numFmtId="0" fontId="5" fillId="6" borderId="31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5" fillId="6" borderId="36" xfId="0" applyFont="1" applyFill="1" applyBorder="1" applyAlignment="1">
      <alignment horizontal="center"/>
    </xf>
    <xf numFmtId="0" fontId="0" fillId="5" borderId="1" xfId="0" applyFill="1" applyBorder="1"/>
    <xf numFmtId="0" fontId="7" fillId="0" borderId="1" xfId="0" applyFont="1" applyFill="1" applyBorder="1" applyAlignment="1">
      <alignment vertical="center"/>
    </xf>
    <xf numFmtId="0" fontId="0" fillId="0" borderId="1" xfId="0" applyFill="1" applyBorder="1"/>
    <xf numFmtId="0" fontId="0" fillId="0" borderId="1" xfId="0" applyBorder="1"/>
    <xf numFmtId="0" fontId="7" fillId="8" borderId="1" xfId="0" applyFont="1" applyFill="1" applyBorder="1" applyAlignment="1">
      <alignment vertical="center"/>
    </xf>
    <xf numFmtId="0" fontId="5" fillId="5" borderId="1" xfId="0" applyFont="1" applyFill="1" applyBorder="1"/>
    <xf numFmtId="0" fontId="5" fillId="0" borderId="1" xfId="0" applyFont="1" applyBorder="1"/>
    <xf numFmtId="0" fontId="5" fillId="0" borderId="1" xfId="0" applyFont="1" applyFill="1" applyBorder="1"/>
    <xf numFmtId="0" fontId="5" fillId="3" borderId="1" xfId="0" applyFont="1" applyFill="1" applyBorder="1"/>
    <xf numFmtId="0" fontId="0" fillId="0" borderId="0" xfId="0" quotePrefix="1"/>
    <xf numFmtId="0" fontId="0" fillId="0" borderId="13" xfId="0" quotePrefix="1" applyFill="1" applyBorder="1" applyAlignment="1" applyProtection="1">
      <alignment horizontal="center" vertical="center" wrapText="1"/>
      <protection locked="0"/>
    </xf>
    <xf numFmtId="49" fontId="0" fillId="0" borderId="13" xfId="0" quotePrefix="1" applyNumberFormat="1" applyFill="1" applyBorder="1" applyAlignment="1" applyProtection="1">
      <alignment horizontal="center" vertical="center" wrapText="1"/>
      <protection locked="0"/>
    </xf>
    <xf numFmtId="0" fontId="0" fillId="0" borderId="13" xfId="0" quotePrefix="1" applyBorder="1" applyAlignment="1" applyProtection="1">
      <alignment horizontal="center" vertical="center" wrapText="1"/>
    </xf>
    <xf numFmtId="0" fontId="5" fillId="0" borderId="37" xfId="0" applyFont="1" applyFill="1" applyBorder="1"/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3" borderId="14" xfId="0" applyFill="1" applyBorder="1" applyAlignment="1" applyProtection="1">
      <alignment horizontal="center" vertical="center" wrapText="1"/>
      <protection locked="0"/>
    </xf>
    <xf numFmtId="0" fontId="0" fillId="3" borderId="15" xfId="0" applyFill="1" applyBorder="1" applyAlignment="1" applyProtection="1">
      <alignment horizontal="center" vertical="center" wrapText="1"/>
      <protection locked="0"/>
    </xf>
    <xf numFmtId="0" fontId="0" fillId="3" borderId="16" xfId="0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5" fillId="6" borderId="22" xfId="0" applyFont="1" applyFill="1" applyBorder="1" applyAlignment="1">
      <alignment horizontal="center"/>
    </xf>
    <xf numFmtId="0" fontId="5" fillId="6" borderId="23" xfId="0" applyFont="1" applyFill="1" applyBorder="1" applyAlignment="1">
      <alignment horizontal="center"/>
    </xf>
    <xf numFmtId="0" fontId="5" fillId="6" borderId="24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7" borderId="13" xfId="0" applyFont="1" applyFill="1" applyBorder="1" applyAlignment="1">
      <alignment horizontal="center"/>
    </xf>
  </cellXfs>
  <cellStyles count="1">
    <cellStyle name="Normal" xfId="0" builtinId="0"/>
  </cellStyles>
  <dxfs count="9">
    <dxf>
      <fill>
        <patternFill>
          <bgColor theme="1"/>
        </patternFill>
      </fill>
    </dxf>
    <dxf>
      <fill>
        <patternFill>
          <bgColor theme="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Drop" dropStyle="combo" dx="16" fmlaLink="$H$45" fmlaRange="'CALLING CODE'!$C$2:$C$248" sel="34" val="15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2076450</xdr:colOff>
      <xdr:row>0</xdr:row>
      <xdr:rowOff>95249</xdr:rowOff>
    </xdr:from>
    <xdr:to>
      <xdr:col>3</xdr:col>
      <xdr:colOff>909641</xdr:colOff>
      <xdr:row>1</xdr:row>
      <xdr:rowOff>285749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47975" y="95249"/>
          <a:ext cx="2290766" cy="3524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2676525</xdr:colOff>
          <xdr:row>44</xdr:row>
          <xdr:rowOff>28575</xdr:rowOff>
        </xdr:from>
        <xdr:to>
          <xdr:col>3</xdr:col>
          <xdr:colOff>200025</xdr:colOff>
          <xdr:row>44</xdr:row>
          <xdr:rowOff>276225</xdr:rowOff>
        </xdr:to>
        <xdr:sp macro="" textlink="">
          <xdr:nvSpPr>
            <xdr:cNvPr id="1029" name="TextBox1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44</xdr:row>
          <xdr:rowOff>28575</xdr:rowOff>
        </xdr:from>
        <xdr:to>
          <xdr:col>3</xdr:col>
          <xdr:colOff>2733675</xdr:colOff>
          <xdr:row>44</xdr:row>
          <xdr:rowOff>276225</xdr:rowOff>
        </xdr:to>
        <xdr:sp macro="" textlink="">
          <xdr:nvSpPr>
            <xdr:cNvPr id="1031" name="TextBox2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1181100</xdr:colOff>
          <xdr:row>44</xdr:row>
          <xdr:rowOff>28575</xdr:rowOff>
        </xdr:from>
        <xdr:to>
          <xdr:col>2</xdr:col>
          <xdr:colOff>2638425</xdr:colOff>
          <xdr:row>44</xdr:row>
          <xdr:rowOff>266700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1"/>
  <dimension ref="A1:J54"/>
  <sheetViews>
    <sheetView showGridLines="0" showRowColHeaders="0" tabSelected="1" zoomScaleNormal="100" workbookViewId="0">
      <selection activeCell="D15" sqref="D15"/>
    </sheetView>
  </sheetViews>
  <sheetFormatPr defaultColWidth="0" defaultRowHeight="12.75" zeroHeight="1" x14ac:dyDescent="0.2"/>
  <cols>
    <col min="1" max="1" width="3" style="3" customWidth="1"/>
    <col min="2" max="2" width="3.85546875" style="9" bestFit="1" customWidth="1"/>
    <col min="3" max="3" width="51.85546875" style="3" customWidth="1"/>
    <col min="4" max="4" width="41.28515625" style="10" customWidth="1"/>
    <col min="5" max="5" width="31.85546875" style="3" customWidth="1"/>
    <col min="6" max="6" width="9.140625" style="3" hidden="1" customWidth="1"/>
    <col min="7" max="7" width="9.28515625" style="3" hidden="1" customWidth="1"/>
    <col min="8" max="16384" width="9.140625" style="3" hidden="1"/>
  </cols>
  <sheetData>
    <row r="1" spans="2:6" x14ac:dyDescent="0.2">
      <c r="B1" s="6"/>
      <c r="C1" s="7"/>
      <c r="D1" s="8"/>
    </row>
    <row r="2" spans="2:6" ht="34.5" customHeight="1" x14ac:dyDescent="0.2"/>
    <row r="3" spans="2:6" ht="20.25" x14ac:dyDescent="0.2">
      <c r="C3" s="101" t="s">
        <v>73</v>
      </c>
      <c r="D3" s="102"/>
    </row>
    <row r="4" spans="2:6" ht="15" customHeight="1" x14ac:dyDescent="0.2">
      <c r="B4" s="103" t="s">
        <v>56</v>
      </c>
      <c r="C4" s="104"/>
      <c r="D4" s="105"/>
    </row>
    <row r="5" spans="2:6" ht="14.25" x14ac:dyDescent="0.2">
      <c r="B5" s="28" t="s">
        <v>0</v>
      </c>
      <c r="C5" s="27" t="s">
        <v>29</v>
      </c>
      <c r="D5" s="25"/>
    </row>
    <row r="6" spans="2:6" ht="14.25" customHeight="1" x14ac:dyDescent="0.2">
      <c r="B6" s="28" t="s">
        <v>1</v>
      </c>
      <c r="C6" s="27" t="s">
        <v>37</v>
      </c>
      <c r="D6" s="25"/>
    </row>
    <row r="7" spans="2:6" ht="14.25" x14ac:dyDescent="0.2">
      <c r="B7" s="28" t="s">
        <v>2</v>
      </c>
      <c r="C7" s="27" t="s">
        <v>38</v>
      </c>
      <c r="D7" s="26"/>
    </row>
    <row r="8" spans="2:6" ht="14.25" x14ac:dyDescent="0.2">
      <c r="B8" s="28" t="s">
        <v>3</v>
      </c>
      <c r="C8" s="27" t="s">
        <v>30</v>
      </c>
      <c r="D8" s="26"/>
      <c r="E8" s="3" t="str">
        <f>IF(D8="","",VLOOKUP(D8,POL!$B$3:$C$22,2,FALSE))</f>
        <v/>
      </c>
    </row>
    <row r="9" spans="2:6" ht="14.25" x14ac:dyDescent="0.2">
      <c r="B9" s="28" t="s">
        <v>4</v>
      </c>
      <c r="C9" s="27" t="s">
        <v>31</v>
      </c>
      <c r="D9" s="26"/>
    </row>
    <row r="10" spans="2:6" ht="14.25" x14ac:dyDescent="0.2">
      <c r="B10" s="28" t="s">
        <v>5</v>
      </c>
      <c r="C10" s="27" t="s">
        <v>39</v>
      </c>
      <c r="D10" s="25"/>
    </row>
    <row r="11" spans="2:6" x14ac:dyDescent="0.2">
      <c r="B11" s="106"/>
      <c r="C11" s="107"/>
      <c r="D11" s="108"/>
    </row>
    <row r="12" spans="2:6" ht="15" customHeight="1" x14ac:dyDescent="0.2">
      <c r="B12" s="103" t="s">
        <v>57</v>
      </c>
      <c r="C12" s="104"/>
      <c r="D12" s="105"/>
    </row>
    <row r="13" spans="2:6" ht="14.25" x14ac:dyDescent="0.2">
      <c r="B13" s="28" t="s">
        <v>6</v>
      </c>
      <c r="C13" s="27" t="s">
        <v>67</v>
      </c>
      <c r="D13" s="26"/>
    </row>
    <row r="14" spans="2:6" ht="14.25" x14ac:dyDescent="0.2">
      <c r="B14" s="28" t="s">
        <v>7</v>
      </c>
      <c r="C14" s="27" t="s">
        <v>40</v>
      </c>
      <c r="D14" s="26"/>
    </row>
    <row r="15" spans="2:6" ht="14.25" customHeight="1" x14ac:dyDescent="0.2">
      <c r="B15" s="28" t="s">
        <v>8</v>
      </c>
      <c r="C15" s="27" t="s">
        <v>41</v>
      </c>
      <c r="D15" s="26"/>
      <c r="E15" s="36" t="str">
        <f>SUBSTITUTE(D15," ","_")</f>
        <v/>
      </c>
    </row>
    <row r="16" spans="2:6" ht="28.5" x14ac:dyDescent="0.2">
      <c r="B16" s="28" t="s">
        <v>9</v>
      </c>
      <c r="C16" s="27" t="s">
        <v>63</v>
      </c>
      <c r="D16" s="91"/>
      <c r="F16" s="18"/>
    </row>
    <row r="17" spans="2:6" ht="43.5" customHeight="1" x14ac:dyDescent="0.2">
      <c r="B17" s="28" t="s">
        <v>10</v>
      </c>
      <c r="C17" s="29" t="s">
        <v>64</v>
      </c>
      <c r="D17" s="91"/>
      <c r="E17" s="3" t="str">
        <f>IF(D17="","",IF(D17=D16,"Favor atentar ao código no campo 11. 
Não pode ter o mesmo código.",""))</f>
        <v/>
      </c>
      <c r="F17" s="18"/>
    </row>
    <row r="18" spans="2:6" ht="14.25" x14ac:dyDescent="0.2">
      <c r="B18" s="28" t="s">
        <v>11</v>
      </c>
      <c r="C18" s="27" t="s">
        <v>42</v>
      </c>
      <c r="D18" s="92"/>
    </row>
    <row r="19" spans="2:6" ht="14.25" x14ac:dyDescent="0.2">
      <c r="B19" s="28" t="s">
        <v>12</v>
      </c>
      <c r="C19" s="27" t="s">
        <v>43</v>
      </c>
      <c r="D19" s="92"/>
    </row>
    <row r="20" spans="2:6" x14ac:dyDescent="0.2">
      <c r="B20" s="106"/>
      <c r="C20" s="107"/>
      <c r="D20" s="108"/>
    </row>
    <row r="21" spans="2:6" ht="15" customHeight="1" x14ac:dyDescent="0.2">
      <c r="B21" s="103" t="s">
        <v>58</v>
      </c>
      <c r="C21" s="104"/>
      <c r="D21" s="105"/>
    </row>
    <row r="22" spans="2:6" ht="14.25" x14ac:dyDescent="0.2">
      <c r="B22" s="28" t="s">
        <v>13</v>
      </c>
      <c r="C22" s="27" t="s">
        <v>40</v>
      </c>
      <c r="D22" s="26"/>
    </row>
    <row r="23" spans="2:6" ht="14.25" customHeight="1" x14ac:dyDescent="0.2">
      <c r="B23" s="28" t="s">
        <v>14</v>
      </c>
      <c r="C23" s="27" t="s">
        <v>65</v>
      </c>
      <c r="D23" s="26"/>
    </row>
    <row r="24" spans="2:6" ht="14.25" x14ac:dyDescent="0.2">
      <c r="B24" s="28" t="s">
        <v>36</v>
      </c>
      <c r="C24" s="27" t="s">
        <v>66</v>
      </c>
      <c r="D24" s="26"/>
      <c r="F24" s="16"/>
    </row>
    <row r="25" spans="2:6" x14ac:dyDescent="0.2">
      <c r="B25" s="106"/>
      <c r="C25" s="107"/>
      <c r="D25" s="108"/>
    </row>
    <row r="26" spans="2:6" ht="15" customHeight="1" x14ac:dyDescent="0.2">
      <c r="B26" s="103" t="s">
        <v>59</v>
      </c>
      <c r="C26" s="104"/>
      <c r="D26" s="105"/>
    </row>
    <row r="27" spans="2:6" ht="14.25" x14ac:dyDescent="0.2">
      <c r="B27" s="28" t="s">
        <v>15</v>
      </c>
      <c r="C27" s="27" t="str">
        <f>C13</f>
        <v>UN. Number.</v>
      </c>
      <c r="D27" s="93">
        <f>D13</f>
        <v>0</v>
      </c>
    </row>
    <row r="28" spans="2:6" ht="14.25" x14ac:dyDescent="0.2">
      <c r="B28" s="28" t="s">
        <v>16</v>
      </c>
      <c r="C28" s="27" t="s">
        <v>32</v>
      </c>
      <c r="D28" s="35"/>
    </row>
    <row r="29" spans="2:6" ht="14.25" x14ac:dyDescent="0.2">
      <c r="B29" s="28" t="s">
        <v>17</v>
      </c>
      <c r="C29" s="27" t="s">
        <v>44</v>
      </c>
      <c r="D29" s="35"/>
      <c r="E29" s="4"/>
      <c r="F29" s="4"/>
    </row>
    <row r="30" spans="2:6" ht="14.25" x14ac:dyDescent="0.2">
      <c r="B30" s="28" t="s">
        <v>18</v>
      </c>
      <c r="C30" s="27" t="s">
        <v>45</v>
      </c>
      <c r="D30" s="35"/>
      <c r="E30" s="4"/>
      <c r="F30" s="4"/>
    </row>
    <row r="31" spans="2:6" ht="14.25" x14ac:dyDescent="0.2">
      <c r="B31" s="28" t="s">
        <v>19</v>
      </c>
      <c r="C31" s="27" t="s">
        <v>1113</v>
      </c>
      <c r="D31" s="25"/>
      <c r="E31" s="4"/>
      <c r="F31" s="4"/>
    </row>
    <row r="32" spans="2:6" ht="14.25" x14ac:dyDescent="0.2">
      <c r="B32" s="28" t="s">
        <v>20</v>
      </c>
      <c r="C32" s="27" t="s">
        <v>1111</v>
      </c>
      <c r="D32" s="25"/>
      <c r="E32" s="4"/>
      <c r="F32" s="4"/>
    </row>
    <row r="33" spans="2:10" ht="14.25" x14ac:dyDescent="0.2">
      <c r="B33" s="28" t="s">
        <v>21</v>
      </c>
      <c r="C33" s="27" t="s">
        <v>47</v>
      </c>
      <c r="D33" s="25"/>
    </row>
    <row r="34" spans="2:10" ht="14.25" x14ac:dyDescent="0.2">
      <c r="B34" s="28" t="s">
        <v>22</v>
      </c>
      <c r="C34" s="27" t="s">
        <v>48</v>
      </c>
      <c r="D34" s="25"/>
    </row>
    <row r="35" spans="2:10" ht="14.25" x14ac:dyDescent="0.2">
      <c r="B35" s="28" t="s">
        <v>23</v>
      </c>
      <c r="C35" s="27" t="s">
        <v>49</v>
      </c>
      <c r="D35" s="25"/>
    </row>
    <row r="36" spans="2:10" ht="14.25" x14ac:dyDescent="0.2">
      <c r="B36" s="28" t="s">
        <v>24</v>
      </c>
      <c r="C36" s="27" t="s">
        <v>1372</v>
      </c>
      <c r="D36" s="92"/>
    </row>
    <row r="37" spans="2:10" ht="14.25" x14ac:dyDescent="0.2">
      <c r="B37" s="28" t="s">
        <v>25</v>
      </c>
      <c r="C37" s="27" t="s">
        <v>68</v>
      </c>
      <c r="D37" s="26"/>
    </row>
    <row r="38" spans="2:10" ht="14.25" x14ac:dyDescent="0.2">
      <c r="B38" s="28" t="s">
        <v>26</v>
      </c>
      <c r="C38" s="27" t="s">
        <v>69</v>
      </c>
      <c r="D38" s="26"/>
    </row>
    <row r="39" spans="2:10" ht="14.25" x14ac:dyDescent="0.2">
      <c r="B39" s="28" t="s">
        <v>27</v>
      </c>
      <c r="C39" s="27" t="s">
        <v>34</v>
      </c>
      <c r="D39" s="26"/>
    </row>
    <row r="40" spans="2:10" ht="14.25" x14ac:dyDescent="0.2">
      <c r="B40" s="28" t="s">
        <v>28</v>
      </c>
      <c r="C40" s="27" t="s">
        <v>46</v>
      </c>
      <c r="D40" s="26"/>
      <c r="E40" s="36">
        <f>SUMPRODUCT(--NOT(ISERR(FIND({" NE "," NOS "}," "&amp;UPPER(SUBSTITUTE(D40,".",""))&amp;" ",1))))</f>
        <v>0</v>
      </c>
    </row>
    <row r="41" spans="2:10" ht="28.5" x14ac:dyDescent="0.2">
      <c r="B41" s="28" t="s">
        <v>35</v>
      </c>
      <c r="C41" s="27" t="s">
        <v>70</v>
      </c>
      <c r="D41" s="26"/>
      <c r="E41" s="4"/>
      <c r="F41" s="4"/>
    </row>
    <row r="42" spans="2:10" ht="28.5" x14ac:dyDescent="0.2">
      <c r="B42" s="28" t="s">
        <v>53</v>
      </c>
      <c r="C42" s="27" t="s">
        <v>1114</v>
      </c>
      <c r="D42" s="25"/>
      <c r="E42" s="5"/>
      <c r="F42" s="17"/>
    </row>
    <row r="43" spans="2:10" x14ac:dyDescent="0.2">
      <c r="B43" s="11"/>
      <c r="C43" s="1"/>
      <c r="D43" s="12"/>
    </row>
    <row r="44" spans="2:10" ht="15" customHeight="1" x14ac:dyDescent="0.2">
      <c r="B44" s="103" t="s">
        <v>60</v>
      </c>
      <c r="C44" s="104"/>
      <c r="D44" s="105"/>
    </row>
    <row r="45" spans="2:10" ht="24" customHeight="1" x14ac:dyDescent="0.2">
      <c r="B45" s="28" t="s">
        <v>50</v>
      </c>
      <c r="C45" s="30" t="s">
        <v>54</v>
      </c>
      <c r="D45" s="31" t="str">
        <f>CONCATENATE(INDEX('CALLING CODE'!B2:B248,MODELO!H45,)," ",MODELO!I45," ",MODELO!J45)</f>
        <v xml:space="preserve">55  </v>
      </c>
      <c r="G45" s="24"/>
      <c r="H45" s="32">
        <v>34</v>
      </c>
      <c r="I45" s="33" t="s">
        <v>1441</v>
      </c>
      <c r="J45" s="32" t="s">
        <v>1441</v>
      </c>
    </row>
    <row r="46" spans="2:10" ht="14.25" customHeight="1" x14ac:dyDescent="0.2">
      <c r="B46" s="28" t="s">
        <v>51</v>
      </c>
      <c r="C46" s="27" t="s">
        <v>55</v>
      </c>
      <c r="D46" s="26"/>
    </row>
    <row r="47" spans="2:10" ht="14.25" x14ac:dyDescent="0.2">
      <c r="B47" s="28" t="s">
        <v>52</v>
      </c>
      <c r="C47" s="27" t="s">
        <v>71</v>
      </c>
      <c r="D47" s="26"/>
    </row>
    <row r="48" spans="2:10" x14ac:dyDescent="0.2">
      <c r="B48" s="13"/>
      <c r="C48" s="2"/>
      <c r="D48" s="12"/>
    </row>
    <row r="49" spans="2:4" ht="15" customHeight="1" x14ac:dyDescent="0.2">
      <c r="B49" s="103" t="s">
        <v>61</v>
      </c>
      <c r="C49" s="104"/>
      <c r="D49" s="105"/>
    </row>
    <row r="50" spans="2:4" ht="12.75" customHeight="1" x14ac:dyDescent="0.2">
      <c r="B50" s="109"/>
      <c r="C50" s="110"/>
      <c r="D50" s="111"/>
    </row>
    <row r="51" spans="2:4" x14ac:dyDescent="0.2">
      <c r="B51" s="112"/>
      <c r="C51" s="113"/>
      <c r="D51" s="114"/>
    </row>
    <row r="52" spans="2:4" ht="15" customHeight="1" x14ac:dyDescent="0.2">
      <c r="B52" s="103" t="s">
        <v>62</v>
      </c>
      <c r="C52" s="104"/>
      <c r="D52" s="105"/>
    </row>
    <row r="53" spans="2:4" x14ac:dyDescent="0.2">
      <c r="B53" s="95"/>
      <c r="C53" s="96"/>
      <c r="D53" s="97"/>
    </row>
    <row r="54" spans="2:4" ht="13.5" thickBot="1" x14ac:dyDescent="0.25">
      <c r="B54" s="98"/>
      <c r="C54" s="99"/>
      <c r="D54" s="100"/>
    </row>
  </sheetData>
  <sheetProtection password="E548" sheet="1" formatCells="0" formatColumns="0" formatRows="0" insertColumns="0" insertRows="0" insertHyperlinks="0" deleteColumns="0" deleteRows="0" selectLockedCells="1" sort="0" autoFilter="0" pivotTables="0"/>
  <mergeCells count="14">
    <mergeCell ref="B53:D53"/>
    <mergeCell ref="B54:D54"/>
    <mergeCell ref="C3:D3"/>
    <mergeCell ref="B49:D49"/>
    <mergeCell ref="B52:D52"/>
    <mergeCell ref="B4:D4"/>
    <mergeCell ref="B12:D12"/>
    <mergeCell ref="B21:D21"/>
    <mergeCell ref="B26:D26"/>
    <mergeCell ref="B44:D44"/>
    <mergeCell ref="B11:D11"/>
    <mergeCell ref="B20:D20"/>
    <mergeCell ref="B25:D25"/>
    <mergeCell ref="B50:D51"/>
  </mergeCells>
  <conditionalFormatting sqref="D41">
    <cfRule type="expression" dxfId="8" priority="9">
      <formula>$E$40&gt;0</formula>
    </cfRule>
    <cfRule type="expression" dxfId="7" priority="10">
      <formula>$D$41&lt;&gt;""</formula>
    </cfRule>
    <cfRule type="expression" dxfId="6" priority="12">
      <formula>OR(SEARCH("NOS",D40,1),SEARCH("N.O.S",D40,1),SEARCH("NE",D40,1),SEARCH("N.E",D40,1))</formula>
    </cfRule>
    <cfRule type="expression" dxfId="5" priority="13">
      <formula>$D$35&lt;&gt;""</formula>
    </cfRule>
  </conditionalFormatting>
  <conditionalFormatting sqref="D36">
    <cfRule type="expression" dxfId="4" priority="4">
      <formula>$D$36&lt;&gt;""</formula>
    </cfRule>
    <cfRule type="expression" dxfId="3" priority="5">
      <formula>OR($D$28=3,$D$29=3,$D$30=3)</formula>
    </cfRule>
  </conditionalFormatting>
  <conditionalFormatting sqref="D27">
    <cfRule type="expression" dxfId="2" priority="3">
      <formula>$D$27&lt;1</formula>
    </cfRule>
  </conditionalFormatting>
  <conditionalFormatting sqref="D17">
    <cfRule type="expression" dxfId="1" priority="1">
      <formula>$D$17=""</formula>
    </cfRule>
    <cfRule type="expression" dxfId="0" priority="2">
      <formula>$D$17=$D$16</formula>
    </cfRule>
  </conditionalFormatting>
  <dataValidations count="16">
    <dataValidation type="list" allowBlank="1" showInputMessage="1" showErrorMessage="1" sqref="D31">
      <formula1>"1,2,3"</formula1>
    </dataValidation>
    <dataValidation type="textLength" allowBlank="1" showInputMessage="1" showErrorMessage="1" sqref="D27">
      <formula1>4</formula1>
      <formula2>4</formula2>
    </dataValidation>
    <dataValidation type="whole" allowBlank="1" showInputMessage="1" showErrorMessage="1" errorTitle="Somente Números" error="Favor inserir somente valor numérico e maior que zero." sqref="D22">
      <formula1>1</formula1>
      <formula2>9999999999999</formula2>
    </dataValidation>
    <dataValidation type="decimal" allowBlank="1" showInputMessage="1" showErrorMessage="1" errorTitle="Somente Número" error="Favor inserir somente valor numérico e maior que zero." promptTitle="Somente Número" sqref="D10">
      <formula1>1</formula1>
      <formula2>900</formula2>
    </dataValidation>
    <dataValidation type="custom" allowBlank="1" showInputMessage="1" showErrorMessage="1" errorTitle="Utilize somente um ponto decimal" error="Favor utilizar somente números e um ponto para casa decimal._x000a__x000a_Por exemplo:_x000a__x000a_15000.00" sqref="D19">
      <formula1>AND(LEN(D19)-LEN(SUBSTITUTE(D19,".",""))=1,ISERR(FIND(",",D19)),ISNUMBER(VALUE(RIGHT(D19,1))))</formula1>
    </dataValidation>
    <dataValidation type="decimal" allowBlank="1" showInputMessage="1" showErrorMessage="1" sqref="D37:D39">
      <formula1>-500</formula1>
      <formula2>500</formula2>
    </dataValidation>
    <dataValidation type="textLength" allowBlank="1" showInputMessage="1" showErrorMessage="1" sqref="D30">
      <formula1>0</formula1>
      <formula2>3</formula2>
    </dataValidation>
    <dataValidation type="textLength" allowBlank="1" showInputMessage="1" showErrorMessage="1" sqref="D47">
      <formula1>0</formula1>
      <formula2>20</formula2>
    </dataValidation>
    <dataValidation type="textLength" allowBlank="1" showInputMessage="1" showErrorMessage="1" sqref="D28 D29">
      <formula1>0</formula1>
      <formula2>3</formula2>
    </dataValidation>
    <dataValidation type="list" allowBlank="1" showInputMessage="1" sqref="D16">
      <formula1>UN_LIST</formula1>
    </dataValidation>
    <dataValidation type="custom" showInputMessage="1" showErrorMessage="1" errorTitle="Aplicável somente com IMO 3" error="Este campo somente pode ser preenchido se tiver o IMO 3 em um dos campos abaixo._x000a__x000a_18. Classe_x000a_19. Sub Risco I / Sub Risk I_x000a_20. Sub Risco II / Sub Risk II_x000a__x000a_Somente será aceito valor numérico inteiro ou decimal com divisor &quot;.&quot;" sqref="D36">
      <formula1>AND(LEN(D36)-LEN(SUBSTITUTE(D36,".",""))&lt;=1,ISERR(FIND(",",D36)),OR(D28=3,D29=3,D30=3),ISNUMBER(VALUE(RIGHT(D36,1))))</formula1>
    </dataValidation>
    <dataValidation type="list" allowBlank="1" showInputMessage="1" sqref="D17">
      <formula1>IMO_LIST</formula1>
    </dataValidation>
    <dataValidation type="list" allowBlank="1" showInputMessage="1" showErrorMessage="1" sqref="D23">
      <formula1>INDIRECT($E$15)</formula1>
    </dataValidation>
    <dataValidation type="whole" allowBlank="1" showInputMessage="1" showErrorMessage="1" errorTitle="Somente Números" error="Favor inserir somente valor numérico inteiro e maior que zero." sqref="D14">
      <formula1>1</formula1>
      <formula2>9999</formula2>
    </dataValidation>
    <dataValidation type="whole" allowBlank="1" showInputMessage="1" showErrorMessage="1" errorTitle="Somente Números" error="Favor inserir somente valor numérico. Este campo é limitado para somente 04 dígitos." sqref="D13">
      <formula1>1</formula1>
      <formula2>9999</formula2>
    </dataValidation>
    <dataValidation type="custom" allowBlank="1" showInputMessage="1" showErrorMessage="1" errorTitle="Utilize somente um ponto decimal" error="Favor utilizar somente números e um ponto para casa decimal._x000a__x000a_Por exemplo:_x000a__x000a_15000.00" sqref="D18">
      <formula1>AND(LEN(D18)-LEN(SUBSTITUTE(D18,".",""))=1,ISERR(FIND(",",D18)),ISNUMBER(VALUE(RIGHT(D18,1))))</formula1>
    </dataValidation>
  </dataValidation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0" orientation="portrait" r:id="rId1"/>
  <drawing r:id="rId2"/>
  <legacyDrawing r:id="rId3"/>
  <controls>
    <mc:AlternateContent xmlns:mc="http://schemas.openxmlformats.org/markup-compatibility/2006">
      <mc:Choice Requires="x14">
        <control shapeId="1031" r:id="rId4" name="TextBox2">
          <controlPr defaultSize="0" autoLine="0" linkedCell="J45" r:id="rId5">
            <anchor moveWithCells="1">
              <from>
                <xdr:col>3</xdr:col>
                <xdr:colOff>219075</xdr:colOff>
                <xdr:row>44</xdr:row>
                <xdr:rowOff>28575</xdr:rowOff>
              </from>
              <to>
                <xdr:col>3</xdr:col>
                <xdr:colOff>2733675</xdr:colOff>
                <xdr:row>44</xdr:row>
                <xdr:rowOff>276225</xdr:rowOff>
              </to>
            </anchor>
          </controlPr>
        </control>
      </mc:Choice>
      <mc:Fallback>
        <control shapeId="1031" r:id="rId4" name="TextBox2"/>
      </mc:Fallback>
    </mc:AlternateContent>
    <mc:AlternateContent xmlns:mc="http://schemas.openxmlformats.org/markup-compatibility/2006">
      <mc:Choice Requires="x14">
        <control shapeId="1029" r:id="rId6" name="TextBox1">
          <controlPr defaultSize="0" autoFill="0" autoLine="0" linkedCell="I45" r:id="rId7">
            <anchor moveWithCells="1">
              <from>
                <xdr:col>2</xdr:col>
                <xdr:colOff>2676525</xdr:colOff>
                <xdr:row>44</xdr:row>
                <xdr:rowOff>28575</xdr:rowOff>
              </from>
              <to>
                <xdr:col>3</xdr:col>
                <xdr:colOff>200025</xdr:colOff>
                <xdr:row>44</xdr:row>
                <xdr:rowOff>276225</xdr:rowOff>
              </to>
            </anchor>
          </controlPr>
        </control>
      </mc:Choice>
      <mc:Fallback>
        <control shapeId="1029" r:id="rId6" name="TextBox1"/>
      </mc:Fallback>
    </mc:AlternateContent>
    <mc:AlternateContent xmlns:mc="http://schemas.openxmlformats.org/markup-compatibility/2006">
      <mc:Choice Requires="x14">
        <control shapeId="1033" r:id="rId8" name="Drop Down 9">
          <controlPr defaultSize="0" autoLine="0" autoPict="0">
            <anchor moveWithCells="1">
              <from>
                <xdr:col>2</xdr:col>
                <xdr:colOff>1181100</xdr:colOff>
                <xdr:row>44</xdr:row>
                <xdr:rowOff>28575</xdr:rowOff>
              </from>
              <to>
                <xdr:col>2</xdr:col>
                <xdr:colOff>2638425</xdr:colOff>
                <xdr:row>44</xdr:row>
                <xdr:rowOff>266700</xdr:rowOff>
              </to>
            </anchor>
          </controlPr>
        </control>
      </mc:Choice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'IMO MATERIAL'!$C$2:$C$13</xm:f>
          </x14:formula1>
          <xm:sqref>D24</xm:sqref>
        </x14:dataValidation>
        <x14:dataValidation type="list" showInputMessage="1" showErrorMessage="1">
          <x14:formula1>
            <xm:f>CONTENTS!$A$2:$A$6</xm:f>
          </x14:formula1>
          <xm:sqref>D32</xm:sqref>
        </x14:dataValidation>
        <x14:dataValidation type="list" allowBlank="1" showInputMessage="1" showErrorMessage="1">
          <x14:formula1>
            <xm:f>'SEGREGATION GROUP'!$C$2:$C$36</xm:f>
          </x14:formula1>
          <xm:sqref>D42</xm:sqref>
        </x14:dataValidation>
        <x14:dataValidation type="list" allowBlank="1" showInputMessage="1" showErrorMessage="1">
          <x14:formula1>
            <xm:f>'DATA VALIDATION BOX'!$A$1:$A$2</xm:f>
          </x14:formula1>
          <xm:sqref>D33:D34</xm:sqref>
        </x14:dataValidation>
        <x14:dataValidation type="list" showInputMessage="1" showErrorMessage="1">
          <x14:formula1>
            <xm:f>'DATA VALIDATION BOX'!$A$1:$A$2</xm:f>
          </x14:formula1>
          <xm:sqref>D35</xm:sqref>
        </x14:dataValidation>
        <x14:dataValidation type="list" allowBlank="1" showInputMessage="1" showErrorMessage="1" errorTitle="Descrição Inválida" error="Favor selecionar somente um dos valores disponíveis.">
          <x14:formula1>
            <xm:f>PACKAGE!$B$5:$B$24</xm:f>
          </x14:formula1>
          <xm:sqref>D15</xm:sqref>
        </x14:dataValidation>
        <x14:dataValidation type="list" showInputMessage="1" showErrorMessage="1">
          <x14:formula1>
            <xm:f>POL!$B$2:$B$22</xm:f>
          </x14:formula1>
          <xm:sqref>D8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248"/>
  <sheetViews>
    <sheetView zoomScaleNormal="100" workbookViewId="0">
      <selection activeCell="B37" sqref="B37"/>
    </sheetView>
  </sheetViews>
  <sheetFormatPr defaultRowHeight="12.75" x14ac:dyDescent="0.2"/>
  <cols>
    <col min="1" max="1" width="42.7109375" customWidth="1"/>
    <col min="2" max="2" width="42.7109375" style="15" customWidth="1"/>
    <col min="3" max="3" width="41.140625" bestFit="1" customWidth="1"/>
  </cols>
  <sheetData>
    <row r="1" spans="1:3" x14ac:dyDescent="0.2">
      <c r="A1" s="22" t="s">
        <v>1115</v>
      </c>
      <c r="B1" s="23" t="s">
        <v>1041</v>
      </c>
      <c r="C1" s="22" t="s">
        <v>1370</v>
      </c>
    </row>
    <row r="2" spans="1:3" s="20" customFormat="1" x14ac:dyDescent="0.2">
      <c r="A2" s="22"/>
      <c r="B2" s="23"/>
    </row>
    <row r="3" spans="1:3" x14ac:dyDescent="0.2">
      <c r="A3" t="s">
        <v>1116</v>
      </c>
      <c r="B3" s="21">
        <v>93</v>
      </c>
      <c r="C3" t="str">
        <f>CONCATENATE(A3," - ",B3)</f>
        <v>Afghanistan - 93</v>
      </c>
    </row>
    <row r="4" spans="1:3" x14ac:dyDescent="0.2">
      <c r="A4" t="s">
        <v>1117</v>
      </c>
      <c r="B4" s="21">
        <v>355</v>
      </c>
      <c r="C4" s="20" t="str">
        <f t="shared" ref="C4:C67" si="0">CONCATENATE(A4," - ",B4)</f>
        <v>Albania - 355</v>
      </c>
    </row>
    <row r="5" spans="1:3" x14ac:dyDescent="0.2">
      <c r="A5" t="s">
        <v>1118</v>
      </c>
      <c r="B5" s="21">
        <v>213</v>
      </c>
      <c r="C5" s="20" t="str">
        <f t="shared" si="0"/>
        <v>Algeria - 213</v>
      </c>
    </row>
    <row r="6" spans="1:3" x14ac:dyDescent="0.2">
      <c r="A6" t="s">
        <v>1119</v>
      </c>
      <c r="B6" s="21" t="s">
        <v>1360</v>
      </c>
      <c r="C6" s="20" t="str">
        <f t="shared" si="0"/>
        <v>American Samoa - 1</v>
      </c>
    </row>
    <row r="7" spans="1:3" x14ac:dyDescent="0.2">
      <c r="A7" t="s">
        <v>1120</v>
      </c>
      <c r="B7" s="21">
        <v>376</v>
      </c>
      <c r="C7" s="20" t="str">
        <f t="shared" si="0"/>
        <v>Andorra - 376</v>
      </c>
    </row>
    <row r="8" spans="1:3" x14ac:dyDescent="0.2">
      <c r="A8" t="s">
        <v>1121</v>
      </c>
      <c r="B8" s="21">
        <v>244</v>
      </c>
      <c r="C8" s="20" t="str">
        <f t="shared" si="0"/>
        <v>Angola - 244</v>
      </c>
    </row>
    <row r="9" spans="1:3" x14ac:dyDescent="0.2">
      <c r="A9" t="s">
        <v>1122</v>
      </c>
      <c r="B9" s="21" t="s">
        <v>1360</v>
      </c>
      <c r="C9" s="20" t="str">
        <f t="shared" si="0"/>
        <v>Anguilla - 1</v>
      </c>
    </row>
    <row r="10" spans="1:3" x14ac:dyDescent="0.2">
      <c r="A10" t="s">
        <v>1123</v>
      </c>
      <c r="B10" s="21" t="s">
        <v>1360</v>
      </c>
      <c r="C10" s="20" t="str">
        <f t="shared" si="0"/>
        <v>Antigua and Barbuda - 1</v>
      </c>
    </row>
    <row r="11" spans="1:3" x14ac:dyDescent="0.2">
      <c r="A11" t="s">
        <v>1124</v>
      </c>
      <c r="B11" s="21">
        <v>54</v>
      </c>
      <c r="C11" s="20" t="str">
        <f t="shared" si="0"/>
        <v>Argentina - 54</v>
      </c>
    </row>
    <row r="12" spans="1:3" x14ac:dyDescent="0.2">
      <c r="A12" t="s">
        <v>1125</v>
      </c>
      <c r="B12" s="21">
        <v>374</v>
      </c>
      <c r="C12" s="20" t="str">
        <f t="shared" si="0"/>
        <v>Armenia - 374</v>
      </c>
    </row>
    <row r="13" spans="1:3" x14ac:dyDescent="0.2">
      <c r="A13" t="s">
        <v>1126</v>
      </c>
      <c r="B13" s="21">
        <v>297</v>
      </c>
      <c r="C13" s="20" t="str">
        <f t="shared" si="0"/>
        <v>Aruba - 297</v>
      </c>
    </row>
    <row r="14" spans="1:3" x14ac:dyDescent="0.2">
      <c r="A14" t="s">
        <v>1127</v>
      </c>
      <c r="B14" s="21">
        <v>247</v>
      </c>
      <c r="C14" s="20" t="str">
        <f t="shared" si="0"/>
        <v>Ascension - 247</v>
      </c>
    </row>
    <row r="15" spans="1:3" x14ac:dyDescent="0.2">
      <c r="A15" t="s">
        <v>1128</v>
      </c>
      <c r="B15" s="21">
        <v>61</v>
      </c>
      <c r="C15" s="20" t="str">
        <f t="shared" si="0"/>
        <v>Australia - 61</v>
      </c>
    </row>
    <row r="16" spans="1:3" x14ac:dyDescent="0.2">
      <c r="A16" t="s">
        <v>1129</v>
      </c>
      <c r="B16" s="21" t="s">
        <v>1360</v>
      </c>
      <c r="C16" s="20" t="str">
        <f t="shared" si="0"/>
        <v>Australian Antarctic Territory - 1</v>
      </c>
    </row>
    <row r="17" spans="1:3" x14ac:dyDescent="0.2">
      <c r="A17" t="s">
        <v>1130</v>
      </c>
      <c r="B17" s="21">
        <v>672</v>
      </c>
      <c r="C17" s="20" t="str">
        <f t="shared" si="0"/>
        <v>Australian External Territories - 672</v>
      </c>
    </row>
    <row r="18" spans="1:3" x14ac:dyDescent="0.2">
      <c r="A18" t="s">
        <v>1131</v>
      </c>
      <c r="B18" s="21">
        <v>43</v>
      </c>
      <c r="C18" s="20" t="str">
        <f t="shared" si="0"/>
        <v>Austria - 43</v>
      </c>
    </row>
    <row r="19" spans="1:3" x14ac:dyDescent="0.2">
      <c r="A19" t="s">
        <v>1132</v>
      </c>
      <c r="B19" s="21">
        <v>994</v>
      </c>
      <c r="C19" s="20" t="str">
        <f t="shared" si="0"/>
        <v>Azerbaijan - 994</v>
      </c>
    </row>
    <row r="20" spans="1:3" x14ac:dyDescent="0.2">
      <c r="A20" t="s">
        <v>1133</v>
      </c>
      <c r="B20" s="21" t="s">
        <v>1360</v>
      </c>
      <c r="C20" s="20" t="str">
        <f t="shared" si="0"/>
        <v>Bahamas - 1</v>
      </c>
    </row>
    <row r="21" spans="1:3" x14ac:dyDescent="0.2">
      <c r="A21" t="s">
        <v>1134</v>
      </c>
      <c r="B21" s="21">
        <v>973</v>
      </c>
      <c r="C21" s="20" t="str">
        <f t="shared" si="0"/>
        <v>Bahrain - 973</v>
      </c>
    </row>
    <row r="22" spans="1:3" x14ac:dyDescent="0.2">
      <c r="A22" t="s">
        <v>1135</v>
      </c>
      <c r="B22" s="21">
        <v>880</v>
      </c>
      <c r="C22" s="20" t="str">
        <f t="shared" si="0"/>
        <v>Bangladesh - 880</v>
      </c>
    </row>
    <row r="23" spans="1:3" x14ac:dyDescent="0.2">
      <c r="A23" t="s">
        <v>1136</v>
      </c>
      <c r="B23" s="21" t="s">
        <v>1360</v>
      </c>
      <c r="C23" s="20" t="str">
        <f t="shared" si="0"/>
        <v>Barbados - 1</v>
      </c>
    </row>
    <row r="24" spans="1:3" x14ac:dyDescent="0.2">
      <c r="A24" t="s">
        <v>1137</v>
      </c>
      <c r="B24" s="21" t="s">
        <v>1360</v>
      </c>
      <c r="C24" s="20" t="str">
        <f t="shared" si="0"/>
        <v>Barbuda - 1</v>
      </c>
    </row>
    <row r="25" spans="1:3" x14ac:dyDescent="0.2">
      <c r="A25" t="s">
        <v>1138</v>
      </c>
      <c r="B25" s="21">
        <v>375</v>
      </c>
      <c r="C25" s="20" t="str">
        <f t="shared" si="0"/>
        <v>Belarus - 375</v>
      </c>
    </row>
    <row r="26" spans="1:3" x14ac:dyDescent="0.2">
      <c r="A26" t="s">
        <v>1139</v>
      </c>
      <c r="B26" s="21">
        <v>32</v>
      </c>
      <c r="C26" s="20" t="str">
        <f t="shared" si="0"/>
        <v>Belgium - 32</v>
      </c>
    </row>
    <row r="27" spans="1:3" x14ac:dyDescent="0.2">
      <c r="A27" t="s">
        <v>1140</v>
      </c>
      <c r="B27" s="21">
        <v>501</v>
      </c>
      <c r="C27" s="20" t="str">
        <f t="shared" si="0"/>
        <v>Belize - 501</v>
      </c>
    </row>
    <row r="28" spans="1:3" x14ac:dyDescent="0.2">
      <c r="A28" t="s">
        <v>1141</v>
      </c>
      <c r="B28" s="21">
        <v>229</v>
      </c>
      <c r="C28" s="20" t="str">
        <f t="shared" si="0"/>
        <v>Benin - 229</v>
      </c>
    </row>
    <row r="29" spans="1:3" x14ac:dyDescent="0.2">
      <c r="A29" t="s">
        <v>1142</v>
      </c>
      <c r="B29" s="21" t="s">
        <v>1360</v>
      </c>
      <c r="C29" s="20" t="str">
        <f t="shared" si="0"/>
        <v>Bermuda - 1</v>
      </c>
    </row>
    <row r="30" spans="1:3" x14ac:dyDescent="0.2">
      <c r="A30" t="s">
        <v>1143</v>
      </c>
      <c r="B30" s="21">
        <v>975</v>
      </c>
      <c r="C30" s="20" t="str">
        <f t="shared" si="0"/>
        <v>Bhutan - 975</v>
      </c>
    </row>
    <row r="31" spans="1:3" x14ac:dyDescent="0.2">
      <c r="A31" t="s">
        <v>1144</v>
      </c>
      <c r="B31" s="21">
        <v>591</v>
      </c>
      <c r="C31" s="20" t="str">
        <f t="shared" si="0"/>
        <v>Bolivia - 591</v>
      </c>
    </row>
    <row r="32" spans="1:3" x14ac:dyDescent="0.2">
      <c r="A32" t="s">
        <v>1145</v>
      </c>
      <c r="B32" s="21" t="s">
        <v>1360</v>
      </c>
      <c r="C32" s="20" t="str">
        <f t="shared" si="0"/>
        <v>Bonaire - 1</v>
      </c>
    </row>
    <row r="33" spans="1:3" x14ac:dyDescent="0.2">
      <c r="A33" t="s">
        <v>1146</v>
      </c>
      <c r="B33" s="21">
        <v>387</v>
      </c>
      <c r="C33" s="20" t="str">
        <f t="shared" si="0"/>
        <v>Bosnia and Herzegovina - 387</v>
      </c>
    </row>
    <row r="34" spans="1:3" x14ac:dyDescent="0.2">
      <c r="A34" t="s">
        <v>1147</v>
      </c>
      <c r="B34" s="21">
        <v>267</v>
      </c>
      <c r="C34" s="20" t="str">
        <f t="shared" si="0"/>
        <v>Botswana - 267</v>
      </c>
    </row>
    <row r="35" spans="1:3" x14ac:dyDescent="0.2">
      <c r="A35" t="s">
        <v>1148</v>
      </c>
      <c r="B35" s="21">
        <v>55</v>
      </c>
      <c r="C35" s="20" t="str">
        <f t="shared" si="0"/>
        <v>Brazil - 55</v>
      </c>
    </row>
    <row r="36" spans="1:3" x14ac:dyDescent="0.2">
      <c r="A36" t="s">
        <v>1149</v>
      </c>
      <c r="B36" s="21">
        <v>246</v>
      </c>
      <c r="C36" s="20" t="str">
        <f t="shared" si="0"/>
        <v>British Indian Ocean Territory - 246</v>
      </c>
    </row>
    <row r="37" spans="1:3" x14ac:dyDescent="0.2">
      <c r="A37" t="s">
        <v>1150</v>
      </c>
      <c r="B37" s="21" t="s">
        <v>1360</v>
      </c>
      <c r="C37" s="20" t="str">
        <f t="shared" si="0"/>
        <v>British Virgin Islands - 1</v>
      </c>
    </row>
    <row r="38" spans="1:3" x14ac:dyDescent="0.2">
      <c r="A38" t="s">
        <v>1151</v>
      </c>
      <c r="B38" s="21">
        <v>673</v>
      </c>
      <c r="C38" s="20" t="str">
        <f t="shared" si="0"/>
        <v>Brunei Darussalam - 673</v>
      </c>
    </row>
    <row r="39" spans="1:3" x14ac:dyDescent="0.2">
      <c r="A39" t="s">
        <v>1152</v>
      </c>
      <c r="B39" s="21">
        <v>359</v>
      </c>
      <c r="C39" s="20" t="str">
        <f t="shared" si="0"/>
        <v>Bulgaria - 359</v>
      </c>
    </row>
    <row r="40" spans="1:3" x14ac:dyDescent="0.2">
      <c r="A40" t="s">
        <v>1153</v>
      </c>
      <c r="B40" s="21">
        <v>226</v>
      </c>
      <c r="C40" s="20" t="str">
        <f t="shared" si="0"/>
        <v>Burkina Faso - 226</v>
      </c>
    </row>
    <row r="41" spans="1:3" x14ac:dyDescent="0.2">
      <c r="A41" t="s">
        <v>1154</v>
      </c>
      <c r="B41" s="21">
        <v>257</v>
      </c>
      <c r="C41" s="20" t="str">
        <f t="shared" si="0"/>
        <v>Burundi - 257</v>
      </c>
    </row>
    <row r="42" spans="1:3" x14ac:dyDescent="0.2">
      <c r="A42" s="20" t="s">
        <v>1155</v>
      </c>
      <c r="B42" s="21">
        <v>855</v>
      </c>
      <c r="C42" s="20" t="str">
        <f t="shared" si="0"/>
        <v>Cambodia - 855</v>
      </c>
    </row>
    <row r="43" spans="1:3" x14ac:dyDescent="0.2">
      <c r="A43" t="s">
        <v>1156</v>
      </c>
      <c r="B43" s="21">
        <v>237</v>
      </c>
      <c r="C43" s="20" t="str">
        <f t="shared" si="0"/>
        <v>Cameroon - 237</v>
      </c>
    </row>
    <row r="44" spans="1:3" x14ac:dyDescent="0.2">
      <c r="A44" t="s">
        <v>1157</v>
      </c>
      <c r="B44" s="21">
        <v>1</v>
      </c>
      <c r="C44" s="20" t="str">
        <f t="shared" si="0"/>
        <v>Canada - 1</v>
      </c>
    </row>
    <row r="45" spans="1:3" x14ac:dyDescent="0.2">
      <c r="A45" t="s">
        <v>1158</v>
      </c>
      <c r="B45" s="21">
        <v>238</v>
      </c>
      <c r="C45" s="20" t="str">
        <f t="shared" si="0"/>
        <v>Cape Verde - 238</v>
      </c>
    </row>
    <row r="46" spans="1:3" x14ac:dyDescent="0.2">
      <c r="A46" t="s">
        <v>1159</v>
      </c>
      <c r="B46" s="21" t="s">
        <v>1360</v>
      </c>
      <c r="C46" s="20" t="str">
        <f t="shared" si="0"/>
        <v>Cayman Islands - 1</v>
      </c>
    </row>
    <row r="47" spans="1:3" x14ac:dyDescent="0.2">
      <c r="A47" t="s">
        <v>1160</v>
      </c>
      <c r="B47" s="21">
        <v>236</v>
      </c>
      <c r="C47" s="20" t="str">
        <f t="shared" si="0"/>
        <v>Central African Republic - 236</v>
      </c>
    </row>
    <row r="48" spans="1:3" x14ac:dyDescent="0.2">
      <c r="A48" t="s">
        <v>1161</v>
      </c>
      <c r="B48" s="21">
        <v>235</v>
      </c>
      <c r="C48" s="20" t="str">
        <f t="shared" si="0"/>
        <v>Chad - 235</v>
      </c>
    </row>
    <row r="49" spans="1:3" x14ac:dyDescent="0.2">
      <c r="A49" t="s">
        <v>1162</v>
      </c>
      <c r="B49" s="21">
        <v>64</v>
      </c>
      <c r="C49" s="20" t="str">
        <f t="shared" si="0"/>
        <v>Chatham Island, New Zealand - 64</v>
      </c>
    </row>
    <row r="50" spans="1:3" x14ac:dyDescent="0.2">
      <c r="A50" t="s">
        <v>1163</v>
      </c>
      <c r="B50" s="21">
        <v>56</v>
      </c>
      <c r="C50" s="20" t="str">
        <f t="shared" si="0"/>
        <v>Chile - 56</v>
      </c>
    </row>
    <row r="51" spans="1:3" x14ac:dyDescent="0.2">
      <c r="A51" t="s">
        <v>1164</v>
      </c>
      <c r="B51" s="21">
        <v>86</v>
      </c>
      <c r="C51" s="20" t="str">
        <f t="shared" si="0"/>
        <v>China - 86</v>
      </c>
    </row>
    <row r="52" spans="1:3" x14ac:dyDescent="0.2">
      <c r="A52" t="s">
        <v>1165</v>
      </c>
      <c r="B52" s="21" t="s">
        <v>1359</v>
      </c>
      <c r="C52" s="20" t="str">
        <f t="shared" si="0"/>
        <v>Christmas Island - 61</v>
      </c>
    </row>
    <row r="53" spans="1:3" x14ac:dyDescent="0.2">
      <c r="A53" t="s">
        <v>1166</v>
      </c>
      <c r="B53" s="21" t="s">
        <v>1359</v>
      </c>
      <c r="C53" s="20" t="str">
        <f t="shared" si="0"/>
        <v>Cocos (Keeling) Islands - 61</v>
      </c>
    </row>
    <row r="54" spans="1:3" x14ac:dyDescent="0.2">
      <c r="A54" t="s">
        <v>1167</v>
      </c>
      <c r="B54" s="21">
        <v>57</v>
      </c>
      <c r="C54" s="20" t="str">
        <f t="shared" si="0"/>
        <v>Colombia - 57</v>
      </c>
    </row>
    <row r="55" spans="1:3" x14ac:dyDescent="0.2">
      <c r="A55" t="s">
        <v>1168</v>
      </c>
      <c r="B55" s="21">
        <v>269</v>
      </c>
      <c r="C55" s="20" t="str">
        <f t="shared" si="0"/>
        <v>Comoros - 269</v>
      </c>
    </row>
    <row r="56" spans="1:3" x14ac:dyDescent="0.2">
      <c r="A56" t="s">
        <v>1169</v>
      </c>
      <c r="B56" s="21">
        <v>242</v>
      </c>
      <c r="C56" s="20" t="str">
        <f t="shared" si="0"/>
        <v>Congo - 242</v>
      </c>
    </row>
    <row r="57" spans="1:3" x14ac:dyDescent="0.2">
      <c r="A57" t="s">
        <v>1170</v>
      </c>
      <c r="B57" s="21">
        <v>243</v>
      </c>
      <c r="C57" s="20" t="str">
        <f t="shared" si="0"/>
        <v>Congo, Democratic Republic of the (Zaire) - 243</v>
      </c>
    </row>
    <row r="58" spans="1:3" x14ac:dyDescent="0.2">
      <c r="A58" t="s">
        <v>1171</v>
      </c>
      <c r="B58" s="21">
        <v>682</v>
      </c>
      <c r="C58" s="20" t="str">
        <f t="shared" si="0"/>
        <v>Cook Islands - 682</v>
      </c>
    </row>
    <row r="59" spans="1:3" x14ac:dyDescent="0.2">
      <c r="A59" t="s">
        <v>1172</v>
      </c>
      <c r="B59" s="21">
        <v>506</v>
      </c>
      <c r="C59" s="20" t="str">
        <f t="shared" si="0"/>
        <v>Costa Rica - 506</v>
      </c>
    </row>
    <row r="60" spans="1:3" x14ac:dyDescent="0.2">
      <c r="A60" t="s">
        <v>1174</v>
      </c>
      <c r="B60" s="21">
        <v>385</v>
      </c>
      <c r="C60" s="20" t="str">
        <f t="shared" si="0"/>
        <v>Croatia - 385</v>
      </c>
    </row>
    <row r="61" spans="1:3" x14ac:dyDescent="0.2">
      <c r="A61" t="s">
        <v>1175</v>
      </c>
      <c r="B61" s="21">
        <v>53</v>
      </c>
      <c r="C61" s="20" t="str">
        <f t="shared" si="0"/>
        <v>Cuba - 53</v>
      </c>
    </row>
    <row r="62" spans="1:3" x14ac:dyDescent="0.2">
      <c r="A62" t="s">
        <v>1176</v>
      </c>
      <c r="B62" s="21">
        <v>357</v>
      </c>
      <c r="C62" s="20" t="str">
        <f t="shared" si="0"/>
        <v>Cyprus - 357</v>
      </c>
    </row>
    <row r="63" spans="1:3" x14ac:dyDescent="0.2">
      <c r="A63" t="s">
        <v>1177</v>
      </c>
      <c r="B63" s="21">
        <v>420</v>
      </c>
      <c r="C63" s="20" t="str">
        <f t="shared" si="0"/>
        <v>Czech Republic - 420</v>
      </c>
    </row>
    <row r="64" spans="1:3" x14ac:dyDescent="0.2">
      <c r="A64" t="s">
        <v>1178</v>
      </c>
      <c r="B64" s="21">
        <v>45</v>
      </c>
      <c r="C64" s="20" t="str">
        <f t="shared" si="0"/>
        <v>Denmark - 45</v>
      </c>
    </row>
    <row r="65" spans="1:3" x14ac:dyDescent="0.2">
      <c r="A65" t="s">
        <v>1179</v>
      </c>
      <c r="B65" s="21">
        <v>246</v>
      </c>
      <c r="C65" s="20" t="str">
        <f t="shared" si="0"/>
        <v>Diego Garcia - 246</v>
      </c>
    </row>
    <row r="66" spans="1:3" x14ac:dyDescent="0.2">
      <c r="A66" t="s">
        <v>1180</v>
      </c>
      <c r="B66" s="21">
        <v>253</v>
      </c>
      <c r="C66" s="20" t="str">
        <f t="shared" si="0"/>
        <v>Djibouti - 253</v>
      </c>
    </row>
    <row r="67" spans="1:3" x14ac:dyDescent="0.2">
      <c r="A67" t="s">
        <v>1181</v>
      </c>
      <c r="B67" s="21" t="s">
        <v>1360</v>
      </c>
      <c r="C67" s="20" t="str">
        <f t="shared" si="0"/>
        <v>Dominica - 1</v>
      </c>
    </row>
    <row r="68" spans="1:3" x14ac:dyDescent="0.2">
      <c r="A68" t="s">
        <v>1182</v>
      </c>
      <c r="B68" s="21" t="s">
        <v>1360</v>
      </c>
      <c r="C68" s="20" t="str">
        <f t="shared" ref="C68:C131" si="1">CONCATENATE(A68," - ",B68)</f>
        <v>Dominican Republic - 1</v>
      </c>
    </row>
    <row r="69" spans="1:3" x14ac:dyDescent="0.2">
      <c r="A69" t="s">
        <v>1183</v>
      </c>
      <c r="B69" s="21">
        <v>670</v>
      </c>
      <c r="C69" s="20" t="str">
        <f t="shared" si="1"/>
        <v>East Timor - 670</v>
      </c>
    </row>
    <row r="70" spans="1:3" x14ac:dyDescent="0.2">
      <c r="A70" t="s">
        <v>1184</v>
      </c>
      <c r="B70" s="21">
        <v>56</v>
      </c>
      <c r="C70" s="20" t="str">
        <f t="shared" si="1"/>
        <v>Easter Island - 56</v>
      </c>
    </row>
    <row r="71" spans="1:3" x14ac:dyDescent="0.2">
      <c r="A71" t="s">
        <v>1185</v>
      </c>
      <c r="B71" s="21">
        <v>593</v>
      </c>
      <c r="C71" s="20" t="str">
        <f t="shared" si="1"/>
        <v>Ecuador - 593</v>
      </c>
    </row>
    <row r="72" spans="1:3" x14ac:dyDescent="0.2">
      <c r="A72" t="s">
        <v>1186</v>
      </c>
      <c r="B72" s="21">
        <v>20</v>
      </c>
      <c r="C72" s="20" t="str">
        <f t="shared" si="1"/>
        <v>Egypt - 20</v>
      </c>
    </row>
    <row r="73" spans="1:3" x14ac:dyDescent="0.2">
      <c r="A73" t="s">
        <v>1187</v>
      </c>
      <c r="B73" s="21">
        <v>503</v>
      </c>
      <c r="C73" s="20" t="str">
        <f t="shared" si="1"/>
        <v>El Salvador - 503</v>
      </c>
    </row>
    <row r="74" spans="1:3" x14ac:dyDescent="0.2">
      <c r="A74" t="s">
        <v>1188</v>
      </c>
      <c r="B74" s="21">
        <v>240</v>
      </c>
      <c r="C74" s="20" t="str">
        <f t="shared" si="1"/>
        <v>Equatorial Guinea - 240</v>
      </c>
    </row>
    <row r="75" spans="1:3" x14ac:dyDescent="0.2">
      <c r="A75" t="s">
        <v>1189</v>
      </c>
      <c r="B75" s="21">
        <v>291</v>
      </c>
      <c r="C75" s="20" t="str">
        <f t="shared" si="1"/>
        <v>Eritrea - 291</v>
      </c>
    </row>
    <row r="76" spans="1:3" x14ac:dyDescent="0.2">
      <c r="A76" t="s">
        <v>1190</v>
      </c>
      <c r="B76" s="21">
        <v>372</v>
      </c>
      <c r="C76" s="20" t="str">
        <f t="shared" si="1"/>
        <v>Estonia - 372</v>
      </c>
    </row>
    <row r="77" spans="1:3" x14ac:dyDescent="0.2">
      <c r="A77" t="s">
        <v>1191</v>
      </c>
      <c r="B77" s="21">
        <v>251</v>
      </c>
      <c r="C77" s="20" t="str">
        <f t="shared" si="1"/>
        <v>Ethiopia - 251</v>
      </c>
    </row>
    <row r="78" spans="1:3" x14ac:dyDescent="0.2">
      <c r="A78" t="s">
        <v>1192</v>
      </c>
      <c r="B78" s="21">
        <v>500</v>
      </c>
      <c r="C78" s="20" t="str">
        <f t="shared" si="1"/>
        <v>Falkland Islands - 500</v>
      </c>
    </row>
    <row r="79" spans="1:3" x14ac:dyDescent="0.2">
      <c r="A79" t="s">
        <v>1193</v>
      </c>
      <c r="B79" s="21">
        <v>298</v>
      </c>
      <c r="C79" s="20" t="str">
        <f t="shared" si="1"/>
        <v>Faroe Islands - 298</v>
      </c>
    </row>
    <row r="80" spans="1:3" x14ac:dyDescent="0.2">
      <c r="A80" t="s">
        <v>1194</v>
      </c>
      <c r="B80" s="21">
        <v>679</v>
      </c>
      <c r="C80" s="20" t="str">
        <f t="shared" si="1"/>
        <v>Fiji - 679</v>
      </c>
    </row>
    <row r="81" spans="1:3" x14ac:dyDescent="0.2">
      <c r="A81" t="s">
        <v>1195</v>
      </c>
      <c r="B81" s="21">
        <v>358</v>
      </c>
      <c r="C81" s="20" t="str">
        <f t="shared" si="1"/>
        <v>Finland - 358</v>
      </c>
    </row>
    <row r="82" spans="1:3" x14ac:dyDescent="0.2">
      <c r="A82" t="s">
        <v>1196</v>
      </c>
      <c r="B82" s="21">
        <v>33</v>
      </c>
      <c r="C82" s="20" t="str">
        <f t="shared" si="1"/>
        <v>France - 33</v>
      </c>
    </row>
    <row r="83" spans="1:3" x14ac:dyDescent="0.2">
      <c r="A83" t="s">
        <v>1197</v>
      </c>
      <c r="B83" s="21">
        <v>596</v>
      </c>
      <c r="C83" s="20" t="str">
        <f t="shared" si="1"/>
        <v>French Antilles - 596</v>
      </c>
    </row>
    <row r="84" spans="1:3" x14ac:dyDescent="0.2">
      <c r="A84" t="s">
        <v>1198</v>
      </c>
      <c r="B84" s="21">
        <v>594</v>
      </c>
      <c r="C84" s="20" t="str">
        <f t="shared" si="1"/>
        <v>French Guiana - 594</v>
      </c>
    </row>
    <row r="85" spans="1:3" x14ac:dyDescent="0.2">
      <c r="A85" t="s">
        <v>1199</v>
      </c>
      <c r="B85" s="21">
        <v>689</v>
      </c>
      <c r="C85" s="20" t="str">
        <f t="shared" si="1"/>
        <v>French Polynesia - 689</v>
      </c>
    </row>
    <row r="86" spans="1:3" x14ac:dyDescent="0.2">
      <c r="A86" t="s">
        <v>1200</v>
      </c>
      <c r="B86" s="21">
        <v>241</v>
      </c>
      <c r="C86" s="20" t="str">
        <f t="shared" si="1"/>
        <v>Gabon - 241</v>
      </c>
    </row>
    <row r="87" spans="1:3" x14ac:dyDescent="0.2">
      <c r="A87" t="s">
        <v>1201</v>
      </c>
      <c r="B87" s="21">
        <v>220</v>
      </c>
      <c r="C87" s="20" t="str">
        <f t="shared" si="1"/>
        <v>Gambia - 220</v>
      </c>
    </row>
    <row r="88" spans="1:3" x14ac:dyDescent="0.2">
      <c r="A88" t="s">
        <v>1202</v>
      </c>
      <c r="B88" s="21">
        <v>995</v>
      </c>
      <c r="C88" s="20" t="str">
        <f t="shared" si="1"/>
        <v>Georgia - 995</v>
      </c>
    </row>
    <row r="89" spans="1:3" x14ac:dyDescent="0.2">
      <c r="A89" t="s">
        <v>1203</v>
      </c>
      <c r="B89" s="21">
        <v>49</v>
      </c>
      <c r="C89" s="20" t="str">
        <f t="shared" si="1"/>
        <v>Germany - 49</v>
      </c>
    </row>
    <row r="90" spans="1:3" x14ac:dyDescent="0.2">
      <c r="A90" t="s">
        <v>1204</v>
      </c>
      <c r="B90" s="21">
        <v>233</v>
      </c>
      <c r="C90" s="20" t="str">
        <f t="shared" si="1"/>
        <v>Ghana - 233</v>
      </c>
    </row>
    <row r="91" spans="1:3" x14ac:dyDescent="0.2">
      <c r="A91" t="s">
        <v>1205</v>
      </c>
      <c r="B91" s="21">
        <v>350</v>
      </c>
      <c r="C91" s="20" t="str">
        <f t="shared" si="1"/>
        <v>Gibraltar - 350</v>
      </c>
    </row>
    <row r="92" spans="1:3" x14ac:dyDescent="0.2">
      <c r="A92" t="s">
        <v>1206</v>
      </c>
      <c r="B92" s="21">
        <v>30</v>
      </c>
      <c r="C92" s="20" t="str">
        <f t="shared" si="1"/>
        <v>Greece - 30</v>
      </c>
    </row>
    <row r="93" spans="1:3" x14ac:dyDescent="0.2">
      <c r="A93" t="s">
        <v>1207</v>
      </c>
      <c r="B93" s="21">
        <v>299</v>
      </c>
      <c r="C93" s="20" t="str">
        <f t="shared" si="1"/>
        <v>Greenland - 299</v>
      </c>
    </row>
    <row r="94" spans="1:3" x14ac:dyDescent="0.2">
      <c r="A94" t="s">
        <v>1208</v>
      </c>
      <c r="B94" s="21" t="s">
        <v>1360</v>
      </c>
      <c r="C94" s="20" t="str">
        <f t="shared" si="1"/>
        <v>Grenada - 1</v>
      </c>
    </row>
    <row r="95" spans="1:3" x14ac:dyDescent="0.2">
      <c r="A95" t="s">
        <v>1209</v>
      </c>
      <c r="B95" s="21">
        <v>590</v>
      </c>
      <c r="C95" s="20" t="str">
        <f t="shared" si="1"/>
        <v>Guadeloupe - 590</v>
      </c>
    </row>
    <row r="96" spans="1:3" x14ac:dyDescent="0.2">
      <c r="A96" t="s">
        <v>1210</v>
      </c>
      <c r="B96" s="21" t="s">
        <v>1360</v>
      </c>
      <c r="C96" s="20" t="str">
        <f t="shared" si="1"/>
        <v>Guam - 1</v>
      </c>
    </row>
    <row r="97" spans="1:3" x14ac:dyDescent="0.2">
      <c r="A97" t="s">
        <v>1211</v>
      </c>
      <c r="B97" s="21">
        <v>502</v>
      </c>
      <c r="C97" s="20" t="str">
        <f t="shared" si="1"/>
        <v>Guatemala - 502</v>
      </c>
    </row>
    <row r="98" spans="1:3" x14ac:dyDescent="0.2">
      <c r="A98" t="s">
        <v>1212</v>
      </c>
      <c r="B98" s="21">
        <v>224</v>
      </c>
      <c r="C98" s="20" t="str">
        <f t="shared" si="1"/>
        <v>Guinea - 224</v>
      </c>
    </row>
    <row r="99" spans="1:3" x14ac:dyDescent="0.2">
      <c r="A99" t="s">
        <v>1213</v>
      </c>
      <c r="B99" s="21">
        <v>245</v>
      </c>
      <c r="C99" s="20" t="str">
        <f t="shared" si="1"/>
        <v>Guinea-Bissau - 245</v>
      </c>
    </row>
    <row r="100" spans="1:3" x14ac:dyDescent="0.2">
      <c r="A100" t="s">
        <v>1214</v>
      </c>
      <c r="B100" s="21">
        <v>592</v>
      </c>
      <c r="C100" s="20" t="str">
        <f t="shared" si="1"/>
        <v>Guyana - 592</v>
      </c>
    </row>
    <row r="101" spans="1:3" x14ac:dyDescent="0.2">
      <c r="A101" t="s">
        <v>1215</v>
      </c>
      <c r="B101" s="21">
        <v>509</v>
      </c>
      <c r="C101" s="20" t="str">
        <f t="shared" si="1"/>
        <v>Haiti - 509</v>
      </c>
    </row>
    <row r="102" spans="1:3" x14ac:dyDescent="0.2">
      <c r="A102" t="s">
        <v>1216</v>
      </c>
      <c r="B102" s="21">
        <v>504</v>
      </c>
      <c r="C102" s="20" t="str">
        <f t="shared" si="1"/>
        <v>Honduras - 504</v>
      </c>
    </row>
    <row r="103" spans="1:3" x14ac:dyDescent="0.2">
      <c r="A103" t="s">
        <v>1217</v>
      </c>
      <c r="B103" s="21">
        <v>852</v>
      </c>
      <c r="C103" s="20" t="str">
        <f t="shared" si="1"/>
        <v>Hong Kong - 852</v>
      </c>
    </row>
    <row r="104" spans="1:3" x14ac:dyDescent="0.2">
      <c r="A104" t="s">
        <v>1218</v>
      </c>
      <c r="B104" s="21">
        <v>36</v>
      </c>
      <c r="C104" s="20" t="str">
        <f t="shared" si="1"/>
        <v>Hungary - 36</v>
      </c>
    </row>
    <row r="105" spans="1:3" x14ac:dyDescent="0.2">
      <c r="A105" t="s">
        <v>1219</v>
      </c>
      <c r="B105" s="21">
        <v>354</v>
      </c>
      <c r="C105" s="20" t="str">
        <f t="shared" si="1"/>
        <v>Iceland - 354</v>
      </c>
    </row>
    <row r="106" spans="1:3" x14ac:dyDescent="0.2">
      <c r="A106" t="s">
        <v>1220</v>
      </c>
      <c r="B106" s="21">
        <v>91</v>
      </c>
      <c r="C106" s="20" t="str">
        <f t="shared" si="1"/>
        <v>India - 91</v>
      </c>
    </row>
    <row r="107" spans="1:3" x14ac:dyDescent="0.2">
      <c r="A107" t="s">
        <v>1221</v>
      </c>
      <c r="B107" s="21">
        <v>62</v>
      </c>
      <c r="C107" s="20" t="str">
        <f t="shared" si="1"/>
        <v>Indonesia - 62</v>
      </c>
    </row>
    <row r="108" spans="1:3" x14ac:dyDescent="0.2">
      <c r="A108" t="s">
        <v>1222</v>
      </c>
      <c r="B108" s="21">
        <v>98</v>
      </c>
      <c r="C108" s="20" t="str">
        <f t="shared" si="1"/>
        <v>Iran - 98</v>
      </c>
    </row>
    <row r="109" spans="1:3" x14ac:dyDescent="0.2">
      <c r="A109" t="s">
        <v>1223</v>
      </c>
      <c r="B109" s="21">
        <v>964</v>
      </c>
      <c r="C109" s="20" t="str">
        <f t="shared" si="1"/>
        <v>Iraq - 964</v>
      </c>
    </row>
    <row r="110" spans="1:3" x14ac:dyDescent="0.2">
      <c r="A110" t="s">
        <v>1224</v>
      </c>
      <c r="B110" s="21">
        <v>353</v>
      </c>
      <c r="C110" s="20" t="str">
        <f t="shared" si="1"/>
        <v>Ireland - 353</v>
      </c>
    </row>
    <row r="111" spans="1:3" x14ac:dyDescent="0.2">
      <c r="A111" t="s">
        <v>1225</v>
      </c>
      <c r="B111" s="21" t="s">
        <v>802</v>
      </c>
      <c r="C111" s="20" t="str">
        <f t="shared" si="1"/>
        <v>Isle of Man - 44</v>
      </c>
    </row>
    <row r="112" spans="1:3" x14ac:dyDescent="0.2">
      <c r="A112" t="s">
        <v>1226</v>
      </c>
      <c r="B112" s="21">
        <v>972</v>
      </c>
      <c r="C112" s="20" t="str">
        <f t="shared" si="1"/>
        <v>Israel - 972</v>
      </c>
    </row>
    <row r="113" spans="1:3" x14ac:dyDescent="0.2">
      <c r="A113" t="s">
        <v>1227</v>
      </c>
      <c r="B113" s="21">
        <v>39</v>
      </c>
      <c r="C113" s="20" t="str">
        <f t="shared" si="1"/>
        <v>Italy - 39</v>
      </c>
    </row>
    <row r="114" spans="1:3" x14ac:dyDescent="0.2">
      <c r="A114" t="s">
        <v>1173</v>
      </c>
      <c r="B114" s="21">
        <v>225</v>
      </c>
      <c r="C114" s="20" t="str">
        <f t="shared" si="1"/>
        <v>Ivory Coast - 225</v>
      </c>
    </row>
    <row r="115" spans="1:3" x14ac:dyDescent="0.2">
      <c r="A115" s="19" t="s">
        <v>1228</v>
      </c>
      <c r="B115" s="21" t="s">
        <v>1360</v>
      </c>
      <c r="C115" s="20" t="str">
        <f t="shared" si="1"/>
        <v>Jamaica - 1</v>
      </c>
    </row>
    <row r="116" spans="1:3" x14ac:dyDescent="0.2">
      <c r="A116" s="19" t="s">
        <v>1229</v>
      </c>
      <c r="B116" s="21">
        <v>81</v>
      </c>
      <c r="C116" s="20" t="str">
        <f t="shared" si="1"/>
        <v>Japan - 81</v>
      </c>
    </row>
    <row r="117" spans="1:3" x14ac:dyDescent="0.2">
      <c r="A117" s="19" t="s">
        <v>1230</v>
      </c>
      <c r="B117" s="21">
        <v>962</v>
      </c>
      <c r="C117" s="20" t="str">
        <f t="shared" si="1"/>
        <v>Jordan - 962</v>
      </c>
    </row>
    <row r="118" spans="1:3" x14ac:dyDescent="0.2">
      <c r="A118" t="s">
        <v>1231</v>
      </c>
      <c r="B118" s="21" t="s">
        <v>1362</v>
      </c>
      <c r="C118" s="20" t="str">
        <f t="shared" si="1"/>
        <v>Kazakhstan - 7</v>
      </c>
    </row>
    <row r="119" spans="1:3" x14ac:dyDescent="0.2">
      <c r="A119" t="s">
        <v>1232</v>
      </c>
      <c r="B119" s="21">
        <v>254</v>
      </c>
      <c r="C119" s="20" t="str">
        <f t="shared" si="1"/>
        <v>Kenya - 254</v>
      </c>
    </row>
    <row r="120" spans="1:3" x14ac:dyDescent="0.2">
      <c r="A120" t="s">
        <v>1233</v>
      </c>
      <c r="B120" s="21">
        <v>686</v>
      </c>
      <c r="C120" s="20" t="str">
        <f t="shared" si="1"/>
        <v>Kiribati - 686</v>
      </c>
    </row>
    <row r="121" spans="1:3" x14ac:dyDescent="0.2">
      <c r="A121" t="s">
        <v>1234</v>
      </c>
      <c r="B121" s="21">
        <v>850</v>
      </c>
      <c r="C121" s="20" t="str">
        <f t="shared" si="1"/>
        <v>Korea, North - 850</v>
      </c>
    </row>
    <row r="122" spans="1:3" x14ac:dyDescent="0.2">
      <c r="A122" t="s">
        <v>1235</v>
      </c>
      <c r="B122" s="21">
        <v>82</v>
      </c>
      <c r="C122" s="20" t="str">
        <f t="shared" si="1"/>
        <v>Korea, South - 82</v>
      </c>
    </row>
    <row r="123" spans="1:3" x14ac:dyDescent="0.2">
      <c r="A123" t="s">
        <v>1236</v>
      </c>
      <c r="B123" s="21">
        <v>383</v>
      </c>
      <c r="C123" s="20" t="str">
        <f t="shared" si="1"/>
        <v>Kosovo - 383</v>
      </c>
    </row>
    <row r="124" spans="1:3" x14ac:dyDescent="0.2">
      <c r="A124" t="s">
        <v>1237</v>
      </c>
      <c r="B124" s="21">
        <v>965</v>
      </c>
      <c r="C124" s="20" t="str">
        <f t="shared" si="1"/>
        <v>Kuwait - 965</v>
      </c>
    </row>
    <row r="125" spans="1:3" x14ac:dyDescent="0.2">
      <c r="A125" t="s">
        <v>1238</v>
      </c>
      <c r="B125" s="21">
        <v>996</v>
      </c>
      <c r="C125" s="20" t="str">
        <f t="shared" si="1"/>
        <v>Kyrgyzstan - 996</v>
      </c>
    </row>
    <row r="126" spans="1:3" x14ac:dyDescent="0.2">
      <c r="A126" t="s">
        <v>1239</v>
      </c>
      <c r="B126" s="21">
        <v>856</v>
      </c>
      <c r="C126" s="20" t="str">
        <f t="shared" si="1"/>
        <v>Laos - 856</v>
      </c>
    </row>
    <row r="127" spans="1:3" x14ac:dyDescent="0.2">
      <c r="A127" t="s">
        <v>1240</v>
      </c>
      <c r="B127" s="21">
        <v>371</v>
      </c>
      <c r="C127" s="20" t="str">
        <f t="shared" si="1"/>
        <v>Latvia - 371</v>
      </c>
    </row>
    <row r="128" spans="1:3" x14ac:dyDescent="0.2">
      <c r="A128" t="s">
        <v>1241</v>
      </c>
      <c r="B128" s="21">
        <v>961</v>
      </c>
      <c r="C128" s="20" t="str">
        <f t="shared" si="1"/>
        <v>Lebanon - 961</v>
      </c>
    </row>
    <row r="129" spans="1:3" x14ac:dyDescent="0.2">
      <c r="A129" t="s">
        <v>1242</v>
      </c>
      <c r="B129" s="21">
        <v>266</v>
      </c>
      <c r="C129" s="20" t="str">
        <f t="shared" si="1"/>
        <v>Lesotho - 266</v>
      </c>
    </row>
    <row r="130" spans="1:3" x14ac:dyDescent="0.2">
      <c r="A130" t="s">
        <v>1243</v>
      </c>
      <c r="B130" s="21">
        <v>231</v>
      </c>
      <c r="C130" s="20" t="str">
        <f t="shared" si="1"/>
        <v>Liberia - 231</v>
      </c>
    </row>
    <row r="131" spans="1:3" x14ac:dyDescent="0.2">
      <c r="A131" t="s">
        <v>1244</v>
      </c>
      <c r="B131" s="21">
        <v>218</v>
      </c>
      <c r="C131" s="20" t="str">
        <f t="shared" si="1"/>
        <v>Libya - 218</v>
      </c>
    </row>
    <row r="132" spans="1:3" x14ac:dyDescent="0.2">
      <c r="A132" t="s">
        <v>1245</v>
      </c>
      <c r="B132" s="21">
        <v>423</v>
      </c>
      <c r="C132" s="20" t="str">
        <f t="shared" ref="C132:C195" si="2">CONCATENATE(A132," - ",B132)</f>
        <v>Liechtenstein - 423</v>
      </c>
    </row>
    <row r="133" spans="1:3" x14ac:dyDescent="0.2">
      <c r="A133" t="s">
        <v>1246</v>
      </c>
      <c r="B133" s="21">
        <v>370</v>
      </c>
      <c r="C133" s="20" t="str">
        <f t="shared" si="2"/>
        <v>Lithuania - 370</v>
      </c>
    </row>
    <row r="134" spans="1:3" x14ac:dyDescent="0.2">
      <c r="A134" t="s">
        <v>1247</v>
      </c>
      <c r="B134" s="21">
        <v>352</v>
      </c>
      <c r="C134" s="20" t="str">
        <f t="shared" si="2"/>
        <v>Luxembourg - 352</v>
      </c>
    </row>
    <row r="135" spans="1:3" x14ac:dyDescent="0.2">
      <c r="A135" t="s">
        <v>1248</v>
      </c>
      <c r="B135" s="21">
        <v>853</v>
      </c>
      <c r="C135" s="20" t="str">
        <f t="shared" si="2"/>
        <v>Macau - 853</v>
      </c>
    </row>
    <row r="136" spans="1:3" x14ac:dyDescent="0.2">
      <c r="A136" t="s">
        <v>1249</v>
      </c>
      <c r="B136" s="21">
        <v>389</v>
      </c>
      <c r="C136" s="20" t="str">
        <f t="shared" si="2"/>
        <v>Macedonia - 389</v>
      </c>
    </row>
    <row r="137" spans="1:3" x14ac:dyDescent="0.2">
      <c r="A137" t="s">
        <v>1250</v>
      </c>
      <c r="B137" s="21">
        <v>261</v>
      </c>
      <c r="C137" s="20" t="str">
        <f t="shared" si="2"/>
        <v>Madagascar - 261</v>
      </c>
    </row>
    <row r="138" spans="1:3" x14ac:dyDescent="0.2">
      <c r="A138" t="s">
        <v>1251</v>
      </c>
      <c r="B138" s="21">
        <v>265</v>
      </c>
      <c r="C138" s="20" t="str">
        <f t="shared" si="2"/>
        <v>Malawi - 265</v>
      </c>
    </row>
    <row r="139" spans="1:3" x14ac:dyDescent="0.2">
      <c r="A139" t="s">
        <v>1252</v>
      </c>
      <c r="B139" s="21">
        <v>60</v>
      </c>
      <c r="C139" s="20" t="str">
        <f t="shared" si="2"/>
        <v>Malaysia - 60</v>
      </c>
    </row>
    <row r="140" spans="1:3" x14ac:dyDescent="0.2">
      <c r="A140" t="s">
        <v>1253</v>
      </c>
      <c r="B140" s="21">
        <v>960</v>
      </c>
      <c r="C140" s="20" t="str">
        <f t="shared" si="2"/>
        <v>Maldives - 960</v>
      </c>
    </row>
    <row r="141" spans="1:3" x14ac:dyDescent="0.2">
      <c r="A141" t="s">
        <v>1254</v>
      </c>
      <c r="B141" s="21">
        <v>223</v>
      </c>
      <c r="C141" s="20" t="str">
        <f t="shared" si="2"/>
        <v>Mali - 223</v>
      </c>
    </row>
    <row r="142" spans="1:3" x14ac:dyDescent="0.2">
      <c r="A142" t="s">
        <v>1255</v>
      </c>
      <c r="B142" s="21">
        <v>356</v>
      </c>
      <c r="C142" s="20" t="str">
        <f t="shared" si="2"/>
        <v>Malta - 356</v>
      </c>
    </row>
    <row r="143" spans="1:3" x14ac:dyDescent="0.2">
      <c r="A143" t="s">
        <v>1256</v>
      </c>
      <c r="B143" s="21">
        <v>692</v>
      </c>
      <c r="C143" s="20" t="str">
        <f t="shared" si="2"/>
        <v>Marshall Islands - 692</v>
      </c>
    </row>
    <row r="144" spans="1:3" x14ac:dyDescent="0.2">
      <c r="A144" t="s">
        <v>1257</v>
      </c>
      <c r="B144" s="21">
        <v>596</v>
      </c>
      <c r="C144" s="20" t="str">
        <f t="shared" si="2"/>
        <v>Martinique - 596</v>
      </c>
    </row>
    <row r="145" spans="1:3" x14ac:dyDescent="0.2">
      <c r="A145" t="s">
        <v>1258</v>
      </c>
      <c r="B145" s="21">
        <v>222</v>
      </c>
      <c r="C145" s="20" t="str">
        <f t="shared" si="2"/>
        <v>Mauritania - 222</v>
      </c>
    </row>
    <row r="146" spans="1:3" x14ac:dyDescent="0.2">
      <c r="A146" t="s">
        <v>1259</v>
      </c>
      <c r="B146" s="21">
        <v>230</v>
      </c>
      <c r="C146" s="20" t="str">
        <f t="shared" si="2"/>
        <v>Mauritius - 230</v>
      </c>
    </row>
    <row r="147" spans="1:3" x14ac:dyDescent="0.2">
      <c r="A147" t="s">
        <v>1260</v>
      </c>
      <c r="B147" s="21" t="s">
        <v>1363</v>
      </c>
      <c r="C147" s="20" t="str">
        <f t="shared" si="2"/>
        <v>Mayotte - 262</v>
      </c>
    </row>
    <row r="148" spans="1:3" x14ac:dyDescent="0.2">
      <c r="A148" t="s">
        <v>1261</v>
      </c>
      <c r="B148" s="21">
        <v>52</v>
      </c>
      <c r="C148" s="20" t="str">
        <f t="shared" si="2"/>
        <v>Mexico - 52</v>
      </c>
    </row>
    <row r="149" spans="1:3" x14ac:dyDescent="0.2">
      <c r="A149" t="s">
        <v>1262</v>
      </c>
      <c r="B149" s="21">
        <v>691</v>
      </c>
      <c r="C149" s="20" t="str">
        <f t="shared" si="2"/>
        <v>Micronesia, Federated States of - 691</v>
      </c>
    </row>
    <row r="150" spans="1:3" x14ac:dyDescent="0.2">
      <c r="A150" t="s">
        <v>1263</v>
      </c>
      <c r="B150" s="21">
        <v>373</v>
      </c>
      <c r="C150" s="20" t="str">
        <f t="shared" si="2"/>
        <v>Moldova - 373</v>
      </c>
    </row>
    <row r="151" spans="1:3" x14ac:dyDescent="0.2">
      <c r="A151" t="s">
        <v>1264</v>
      </c>
      <c r="B151" s="21">
        <v>377</v>
      </c>
      <c r="C151" s="20" t="str">
        <f t="shared" si="2"/>
        <v>Monaco - 377</v>
      </c>
    </row>
    <row r="152" spans="1:3" x14ac:dyDescent="0.2">
      <c r="A152" t="s">
        <v>1265</v>
      </c>
      <c r="B152" s="21">
        <v>976</v>
      </c>
      <c r="C152" s="20" t="str">
        <f t="shared" si="2"/>
        <v>Mongolia - 976</v>
      </c>
    </row>
    <row r="153" spans="1:3" x14ac:dyDescent="0.2">
      <c r="A153" t="s">
        <v>1266</v>
      </c>
      <c r="B153" s="21">
        <v>382</v>
      </c>
      <c r="C153" s="20" t="str">
        <f t="shared" si="2"/>
        <v>Montenegro - 382</v>
      </c>
    </row>
    <row r="154" spans="1:3" x14ac:dyDescent="0.2">
      <c r="A154" t="s">
        <v>1267</v>
      </c>
      <c r="B154" s="21" t="s">
        <v>1360</v>
      </c>
      <c r="C154" s="20" t="str">
        <f t="shared" si="2"/>
        <v>Montserrat - 1</v>
      </c>
    </row>
    <row r="155" spans="1:3" x14ac:dyDescent="0.2">
      <c r="A155" t="s">
        <v>1268</v>
      </c>
      <c r="B155" s="21">
        <v>212</v>
      </c>
      <c r="C155" s="20" t="str">
        <f t="shared" si="2"/>
        <v>Morocco - 212</v>
      </c>
    </row>
    <row r="156" spans="1:3" x14ac:dyDescent="0.2">
      <c r="A156" t="s">
        <v>1269</v>
      </c>
      <c r="B156" s="21">
        <v>258</v>
      </c>
      <c r="C156" s="20" t="str">
        <f t="shared" si="2"/>
        <v>Mozambique - 258</v>
      </c>
    </row>
    <row r="157" spans="1:3" x14ac:dyDescent="0.2">
      <c r="A157" t="s">
        <v>1270</v>
      </c>
      <c r="B157" s="21">
        <v>95</v>
      </c>
      <c r="C157" s="20" t="str">
        <f t="shared" si="2"/>
        <v>Myanmar - 95</v>
      </c>
    </row>
    <row r="158" spans="1:3" x14ac:dyDescent="0.2">
      <c r="A158" t="s">
        <v>1271</v>
      </c>
      <c r="B158" s="21">
        <v>264</v>
      </c>
      <c r="C158" s="20" t="str">
        <f t="shared" si="2"/>
        <v>Namibia - 264</v>
      </c>
    </row>
    <row r="159" spans="1:3" x14ac:dyDescent="0.2">
      <c r="A159" t="s">
        <v>1272</v>
      </c>
      <c r="B159" s="21">
        <v>674</v>
      </c>
      <c r="C159" s="20" t="str">
        <f t="shared" si="2"/>
        <v>Nauru - 674</v>
      </c>
    </row>
    <row r="160" spans="1:3" x14ac:dyDescent="0.2">
      <c r="A160" t="s">
        <v>1273</v>
      </c>
      <c r="B160" s="21">
        <v>977</v>
      </c>
      <c r="C160" s="20" t="str">
        <f t="shared" si="2"/>
        <v>Nepal - 977</v>
      </c>
    </row>
    <row r="161" spans="1:3" x14ac:dyDescent="0.2">
      <c r="A161" t="s">
        <v>1274</v>
      </c>
      <c r="B161" s="21">
        <v>31</v>
      </c>
      <c r="C161" s="20" t="str">
        <f t="shared" si="2"/>
        <v>Netherlands - 31</v>
      </c>
    </row>
    <row r="162" spans="1:3" x14ac:dyDescent="0.2">
      <c r="A162" t="s">
        <v>1275</v>
      </c>
      <c r="B162" s="21">
        <v>687</v>
      </c>
      <c r="C162" s="20" t="str">
        <f t="shared" si="2"/>
        <v>New Caledonia - 687</v>
      </c>
    </row>
    <row r="163" spans="1:3" x14ac:dyDescent="0.2">
      <c r="A163" t="s">
        <v>1276</v>
      </c>
      <c r="B163" s="21">
        <v>64</v>
      </c>
      <c r="C163" s="20" t="str">
        <f t="shared" si="2"/>
        <v>New Zealand - 64</v>
      </c>
    </row>
    <row r="164" spans="1:3" x14ac:dyDescent="0.2">
      <c r="A164" t="s">
        <v>1277</v>
      </c>
      <c r="B164" s="21">
        <v>505</v>
      </c>
      <c r="C164" s="20" t="str">
        <f t="shared" si="2"/>
        <v>Nicaragua - 505</v>
      </c>
    </row>
    <row r="165" spans="1:3" x14ac:dyDescent="0.2">
      <c r="A165" t="s">
        <v>1278</v>
      </c>
      <c r="B165" s="21">
        <v>227</v>
      </c>
      <c r="C165" s="20" t="str">
        <f t="shared" si="2"/>
        <v>Niger - 227</v>
      </c>
    </row>
    <row r="166" spans="1:3" x14ac:dyDescent="0.2">
      <c r="A166" t="s">
        <v>1279</v>
      </c>
      <c r="B166" s="21">
        <v>234</v>
      </c>
      <c r="C166" s="20" t="str">
        <f t="shared" si="2"/>
        <v>Nigeria - 234</v>
      </c>
    </row>
    <row r="167" spans="1:3" x14ac:dyDescent="0.2">
      <c r="A167" t="s">
        <v>1280</v>
      </c>
      <c r="B167" s="21">
        <v>683</v>
      </c>
      <c r="C167" s="20" t="str">
        <f t="shared" si="2"/>
        <v>Niue - 683</v>
      </c>
    </row>
    <row r="168" spans="1:3" x14ac:dyDescent="0.2">
      <c r="A168" t="s">
        <v>1281</v>
      </c>
      <c r="B168" s="21" t="s">
        <v>1361</v>
      </c>
      <c r="C168" s="20" t="str">
        <f t="shared" si="2"/>
        <v>Norfolk Island - 672</v>
      </c>
    </row>
    <row r="169" spans="1:3" x14ac:dyDescent="0.2">
      <c r="A169" t="s">
        <v>1364</v>
      </c>
      <c r="B169" s="21" t="s">
        <v>1365</v>
      </c>
      <c r="C169" s="20" t="str">
        <f t="shared" si="2"/>
        <v>Northern Korea - 850</v>
      </c>
    </row>
    <row r="170" spans="1:3" x14ac:dyDescent="0.2">
      <c r="A170" t="s">
        <v>1282</v>
      </c>
      <c r="B170" s="21" t="s">
        <v>1360</v>
      </c>
      <c r="C170" s="20" t="str">
        <f t="shared" si="2"/>
        <v>Northern Mariana Islands - 1</v>
      </c>
    </row>
    <row r="171" spans="1:3" x14ac:dyDescent="0.2">
      <c r="A171" t="s">
        <v>1283</v>
      </c>
      <c r="B171" s="21">
        <v>47</v>
      </c>
      <c r="C171" s="20" t="str">
        <f t="shared" si="2"/>
        <v>Norway - 47</v>
      </c>
    </row>
    <row r="172" spans="1:3" x14ac:dyDescent="0.2">
      <c r="A172" t="s">
        <v>1284</v>
      </c>
      <c r="B172" s="21">
        <v>968</v>
      </c>
      <c r="C172" s="20" t="str">
        <f t="shared" si="2"/>
        <v>Oman - 968</v>
      </c>
    </row>
    <row r="173" spans="1:3" x14ac:dyDescent="0.2">
      <c r="A173" t="s">
        <v>1285</v>
      </c>
      <c r="B173" s="21">
        <v>92</v>
      </c>
      <c r="C173" s="20" t="str">
        <f t="shared" si="2"/>
        <v>Pakistan - 92</v>
      </c>
    </row>
    <row r="174" spans="1:3" x14ac:dyDescent="0.2">
      <c r="A174" t="s">
        <v>1286</v>
      </c>
      <c r="B174" s="21">
        <v>680</v>
      </c>
      <c r="C174" s="20" t="str">
        <f t="shared" si="2"/>
        <v>Palau - 680</v>
      </c>
    </row>
    <row r="175" spans="1:3" x14ac:dyDescent="0.2">
      <c r="A175" t="s">
        <v>1287</v>
      </c>
      <c r="B175" s="21">
        <v>970</v>
      </c>
      <c r="C175" s="20" t="str">
        <f t="shared" si="2"/>
        <v>Palestine, State of - 970</v>
      </c>
    </row>
    <row r="176" spans="1:3" x14ac:dyDescent="0.2">
      <c r="A176" t="s">
        <v>1288</v>
      </c>
      <c r="B176" s="21">
        <v>507</v>
      </c>
      <c r="C176" s="20" t="str">
        <f t="shared" si="2"/>
        <v>Panama - 507</v>
      </c>
    </row>
    <row r="177" spans="1:3" x14ac:dyDescent="0.2">
      <c r="A177" t="s">
        <v>1289</v>
      </c>
      <c r="B177" s="21">
        <v>675</v>
      </c>
      <c r="C177" s="20" t="str">
        <f t="shared" si="2"/>
        <v>Papua New Guinea - 675</v>
      </c>
    </row>
    <row r="178" spans="1:3" x14ac:dyDescent="0.2">
      <c r="A178" t="s">
        <v>1290</v>
      </c>
      <c r="B178" s="21">
        <v>595</v>
      </c>
      <c r="C178" s="20" t="str">
        <f t="shared" si="2"/>
        <v>Paraguay - 595</v>
      </c>
    </row>
    <row r="179" spans="1:3" x14ac:dyDescent="0.2">
      <c r="A179" t="s">
        <v>1291</v>
      </c>
      <c r="B179" s="21">
        <v>51</v>
      </c>
      <c r="C179" s="20" t="str">
        <f t="shared" si="2"/>
        <v>Peru - 51</v>
      </c>
    </row>
    <row r="180" spans="1:3" x14ac:dyDescent="0.2">
      <c r="A180" t="s">
        <v>1292</v>
      </c>
      <c r="B180" s="21">
        <v>63</v>
      </c>
      <c r="C180" s="20" t="str">
        <f t="shared" si="2"/>
        <v>Philippines - 63</v>
      </c>
    </row>
    <row r="181" spans="1:3" x14ac:dyDescent="0.2">
      <c r="A181" t="s">
        <v>1293</v>
      </c>
      <c r="B181" s="21">
        <v>64</v>
      </c>
      <c r="C181" s="20" t="str">
        <f t="shared" si="2"/>
        <v>Pitcairn Islands - 64</v>
      </c>
    </row>
    <row r="182" spans="1:3" x14ac:dyDescent="0.2">
      <c r="A182" t="s">
        <v>1294</v>
      </c>
      <c r="B182" s="21">
        <v>48</v>
      </c>
      <c r="C182" s="20" t="str">
        <f t="shared" si="2"/>
        <v>Poland - 48</v>
      </c>
    </row>
    <row r="183" spans="1:3" x14ac:dyDescent="0.2">
      <c r="A183" t="s">
        <v>1295</v>
      </c>
      <c r="B183" s="21">
        <v>351</v>
      </c>
      <c r="C183" s="20" t="str">
        <f t="shared" si="2"/>
        <v>Portugal - 351</v>
      </c>
    </row>
    <row r="184" spans="1:3" x14ac:dyDescent="0.2">
      <c r="A184" t="s">
        <v>1296</v>
      </c>
      <c r="B184" s="21" t="s">
        <v>1360</v>
      </c>
      <c r="C184" s="20" t="str">
        <f t="shared" si="2"/>
        <v>Puerto Rico - 1</v>
      </c>
    </row>
    <row r="185" spans="1:3" x14ac:dyDescent="0.2">
      <c r="A185" t="s">
        <v>1297</v>
      </c>
      <c r="B185" s="21">
        <v>974</v>
      </c>
      <c r="C185" s="20" t="str">
        <f t="shared" si="2"/>
        <v>Qatar - 974</v>
      </c>
    </row>
    <row r="186" spans="1:3" x14ac:dyDescent="0.2">
      <c r="A186" t="s">
        <v>1298</v>
      </c>
      <c r="B186" s="21">
        <v>262</v>
      </c>
      <c r="C186" s="20" t="str">
        <f t="shared" si="2"/>
        <v>Réunion - 262</v>
      </c>
    </row>
    <row r="187" spans="1:3" x14ac:dyDescent="0.2">
      <c r="A187" t="s">
        <v>1299</v>
      </c>
      <c r="B187" s="21">
        <v>40</v>
      </c>
      <c r="C187" s="20" t="str">
        <f t="shared" si="2"/>
        <v>Romania - 40</v>
      </c>
    </row>
    <row r="188" spans="1:3" x14ac:dyDescent="0.2">
      <c r="A188" t="s">
        <v>1300</v>
      </c>
      <c r="B188" s="21">
        <v>7</v>
      </c>
      <c r="C188" s="20" t="str">
        <f t="shared" si="2"/>
        <v>Russia - 7</v>
      </c>
    </row>
    <row r="189" spans="1:3" x14ac:dyDescent="0.2">
      <c r="A189" t="s">
        <v>1301</v>
      </c>
      <c r="B189" s="21">
        <v>250</v>
      </c>
      <c r="C189" s="20" t="str">
        <f t="shared" si="2"/>
        <v>Rwanda - 250</v>
      </c>
    </row>
    <row r="190" spans="1:3" x14ac:dyDescent="0.2">
      <c r="A190" t="s">
        <v>1302</v>
      </c>
      <c r="B190" s="21">
        <v>590</v>
      </c>
      <c r="C190" s="20" t="str">
        <f t="shared" si="2"/>
        <v>Saint Barthélemy - 590</v>
      </c>
    </row>
    <row r="191" spans="1:3" x14ac:dyDescent="0.2">
      <c r="A191" t="s">
        <v>1303</v>
      </c>
      <c r="B191" s="21">
        <v>290</v>
      </c>
      <c r="C191" s="20" t="str">
        <f t="shared" si="2"/>
        <v>Saint Helena - 290</v>
      </c>
    </row>
    <row r="192" spans="1:3" x14ac:dyDescent="0.2">
      <c r="A192" t="s">
        <v>1304</v>
      </c>
      <c r="B192" s="21" t="s">
        <v>1360</v>
      </c>
      <c r="C192" s="20" t="str">
        <f t="shared" si="2"/>
        <v>Saint Kitts and Nevis - 1</v>
      </c>
    </row>
    <row r="193" spans="1:3" x14ac:dyDescent="0.2">
      <c r="A193" t="s">
        <v>1305</v>
      </c>
      <c r="B193" s="21" t="s">
        <v>1360</v>
      </c>
      <c r="C193" s="20" t="str">
        <f t="shared" si="2"/>
        <v>Saint Lucia - 1</v>
      </c>
    </row>
    <row r="194" spans="1:3" x14ac:dyDescent="0.2">
      <c r="A194" s="20" t="s">
        <v>1306</v>
      </c>
      <c r="B194" s="21">
        <v>590</v>
      </c>
      <c r="C194" s="20" t="str">
        <f t="shared" si="2"/>
        <v>Saint Martin (France) - 590</v>
      </c>
    </row>
    <row r="195" spans="1:3" x14ac:dyDescent="0.2">
      <c r="A195" t="s">
        <v>1307</v>
      </c>
      <c r="B195" s="21">
        <v>508</v>
      </c>
      <c r="C195" s="20" t="str">
        <f t="shared" si="2"/>
        <v>Saint Pierre and Miquelon - 508</v>
      </c>
    </row>
    <row r="196" spans="1:3" x14ac:dyDescent="0.2">
      <c r="A196" t="s">
        <v>1308</v>
      </c>
      <c r="B196" s="21" t="s">
        <v>1360</v>
      </c>
      <c r="C196" s="20" t="str">
        <f t="shared" ref="C196:C248" si="3">CONCATENATE(A196," - ",B196)</f>
        <v>Saint Vincent and the Grenadines - 1</v>
      </c>
    </row>
    <row r="197" spans="1:3" x14ac:dyDescent="0.2">
      <c r="A197" t="s">
        <v>1309</v>
      </c>
      <c r="B197" s="21">
        <v>685</v>
      </c>
      <c r="C197" s="20" t="str">
        <f t="shared" si="3"/>
        <v>Samoa - 685</v>
      </c>
    </row>
    <row r="198" spans="1:3" x14ac:dyDescent="0.2">
      <c r="A198" t="s">
        <v>1310</v>
      </c>
      <c r="B198" s="21">
        <v>378</v>
      </c>
      <c r="C198" s="20" t="str">
        <f t="shared" si="3"/>
        <v>San Marino - 378</v>
      </c>
    </row>
    <row r="199" spans="1:3" x14ac:dyDescent="0.2">
      <c r="A199" t="s">
        <v>1311</v>
      </c>
      <c r="B199" s="21">
        <v>239</v>
      </c>
      <c r="C199" s="20" t="str">
        <f t="shared" si="3"/>
        <v>São Tomé and Príncipe - 239</v>
      </c>
    </row>
    <row r="200" spans="1:3" x14ac:dyDescent="0.2">
      <c r="A200" t="s">
        <v>1312</v>
      </c>
      <c r="B200" s="21">
        <v>966</v>
      </c>
      <c r="C200" s="20" t="str">
        <f t="shared" si="3"/>
        <v>Saudi Arabia - 966</v>
      </c>
    </row>
    <row r="201" spans="1:3" x14ac:dyDescent="0.2">
      <c r="A201" t="s">
        <v>1313</v>
      </c>
      <c r="B201" s="21">
        <v>221</v>
      </c>
      <c r="C201" s="20" t="str">
        <f t="shared" si="3"/>
        <v>Senegal - 221</v>
      </c>
    </row>
    <row r="202" spans="1:3" x14ac:dyDescent="0.2">
      <c r="A202" t="s">
        <v>1314</v>
      </c>
      <c r="B202" s="21">
        <v>381</v>
      </c>
      <c r="C202" s="20" t="str">
        <f t="shared" si="3"/>
        <v>Serbia - 381</v>
      </c>
    </row>
    <row r="203" spans="1:3" x14ac:dyDescent="0.2">
      <c r="A203" t="s">
        <v>1315</v>
      </c>
      <c r="B203" s="21">
        <v>248</v>
      </c>
      <c r="C203" s="20" t="str">
        <f t="shared" si="3"/>
        <v>Seychelles - 248</v>
      </c>
    </row>
    <row r="204" spans="1:3" x14ac:dyDescent="0.2">
      <c r="A204" t="s">
        <v>1316</v>
      </c>
      <c r="B204" s="21">
        <v>232</v>
      </c>
      <c r="C204" s="20" t="str">
        <f t="shared" si="3"/>
        <v>Sierra Leone - 232</v>
      </c>
    </row>
    <row r="205" spans="1:3" x14ac:dyDescent="0.2">
      <c r="A205" t="s">
        <v>1317</v>
      </c>
      <c r="B205" s="21">
        <v>65</v>
      </c>
      <c r="C205" s="20" t="str">
        <f t="shared" si="3"/>
        <v>Singapore - 65</v>
      </c>
    </row>
    <row r="206" spans="1:3" x14ac:dyDescent="0.2">
      <c r="A206" t="s">
        <v>1318</v>
      </c>
      <c r="B206" s="21">
        <v>421</v>
      </c>
      <c r="C206" s="20" t="str">
        <f t="shared" si="3"/>
        <v>Slovakia - 421</v>
      </c>
    </row>
    <row r="207" spans="1:3" x14ac:dyDescent="0.2">
      <c r="A207" t="s">
        <v>1319</v>
      </c>
      <c r="B207" s="21">
        <v>386</v>
      </c>
      <c r="C207" s="20" t="str">
        <f t="shared" si="3"/>
        <v>Slovenia - 386</v>
      </c>
    </row>
    <row r="208" spans="1:3" x14ac:dyDescent="0.2">
      <c r="A208" t="s">
        <v>1320</v>
      </c>
      <c r="B208" s="21">
        <v>677</v>
      </c>
      <c r="C208" s="20" t="str">
        <f t="shared" si="3"/>
        <v>Solomon Islands - 677</v>
      </c>
    </row>
    <row r="209" spans="1:3" x14ac:dyDescent="0.2">
      <c r="A209" t="s">
        <v>1321</v>
      </c>
      <c r="B209" s="21">
        <v>252</v>
      </c>
      <c r="C209" s="20" t="str">
        <f t="shared" si="3"/>
        <v>Somalia - 252</v>
      </c>
    </row>
    <row r="210" spans="1:3" x14ac:dyDescent="0.2">
      <c r="A210" t="s">
        <v>1322</v>
      </c>
      <c r="B210" s="21">
        <v>27</v>
      </c>
      <c r="C210" s="20" t="str">
        <f t="shared" si="3"/>
        <v>South Africa - 27</v>
      </c>
    </row>
    <row r="211" spans="1:3" x14ac:dyDescent="0.2">
      <c r="A211" t="s">
        <v>1366</v>
      </c>
      <c r="B211" s="21" t="s">
        <v>1367</v>
      </c>
      <c r="C211" s="20" t="str">
        <f t="shared" si="3"/>
        <v>South Korea - 82</v>
      </c>
    </row>
    <row r="212" spans="1:3" x14ac:dyDescent="0.2">
      <c r="A212" t="s">
        <v>1323</v>
      </c>
      <c r="B212" s="21">
        <v>34</v>
      </c>
      <c r="C212" s="20" t="str">
        <f t="shared" si="3"/>
        <v>Spain - 34</v>
      </c>
    </row>
    <row r="213" spans="1:3" x14ac:dyDescent="0.2">
      <c r="A213" t="s">
        <v>1324</v>
      </c>
      <c r="B213" s="21">
        <v>94</v>
      </c>
      <c r="C213" s="20" t="str">
        <f t="shared" si="3"/>
        <v>Sri Lanka - 94</v>
      </c>
    </row>
    <row r="214" spans="1:3" x14ac:dyDescent="0.2">
      <c r="A214" t="s">
        <v>1325</v>
      </c>
      <c r="B214" s="21">
        <v>249</v>
      </c>
      <c r="C214" s="20" t="str">
        <f t="shared" si="3"/>
        <v>Sudan - 249</v>
      </c>
    </row>
    <row r="215" spans="1:3" x14ac:dyDescent="0.2">
      <c r="A215" t="s">
        <v>1326</v>
      </c>
      <c r="B215" s="21">
        <v>597</v>
      </c>
      <c r="C215" s="20" t="str">
        <f t="shared" si="3"/>
        <v>Suriname - 597</v>
      </c>
    </row>
    <row r="216" spans="1:3" x14ac:dyDescent="0.2">
      <c r="A216" t="s">
        <v>1327</v>
      </c>
      <c r="B216" s="21">
        <v>268</v>
      </c>
      <c r="C216" s="20" t="str">
        <f t="shared" si="3"/>
        <v>Swaziland - 268</v>
      </c>
    </row>
    <row r="217" spans="1:3" x14ac:dyDescent="0.2">
      <c r="A217" t="s">
        <v>1328</v>
      </c>
      <c r="B217" s="21">
        <v>46</v>
      </c>
      <c r="C217" s="20" t="str">
        <f t="shared" si="3"/>
        <v>Sweden - 46</v>
      </c>
    </row>
    <row r="218" spans="1:3" x14ac:dyDescent="0.2">
      <c r="A218" t="s">
        <v>1329</v>
      </c>
      <c r="B218" s="21">
        <v>41</v>
      </c>
      <c r="C218" s="20" t="str">
        <f t="shared" si="3"/>
        <v>Switzerland - 41</v>
      </c>
    </row>
    <row r="219" spans="1:3" x14ac:dyDescent="0.2">
      <c r="A219" t="s">
        <v>1330</v>
      </c>
      <c r="B219" s="21">
        <v>963</v>
      </c>
      <c r="C219" s="20" t="str">
        <f t="shared" si="3"/>
        <v>Syria - 963</v>
      </c>
    </row>
    <row r="220" spans="1:3" x14ac:dyDescent="0.2">
      <c r="A220" t="s">
        <v>1331</v>
      </c>
      <c r="B220" s="21">
        <v>886</v>
      </c>
      <c r="C220" s="20" t="str">
        <f t="shared" si="3"/>
        <v>Taiwan - 886</v>
      </c>
    </row>
    <row r="221" spans="1:3" x14ac:dyDescent="0.2">
      <c r="A221" t="s">
        <v>1332</v>
      </c>
      <c r="B221" s="21">
        <v>992</v>
      </c>
      <c r="C221" s="20" t="str">
        <f t="shared" si="3"/>
        <v>Tajikistan - 992</v>
      </c>
    </row>
    <row r="222" spans="1:3" x14ac:dyDescent="0.2">
      <c r="A222" t="s">
        <v>1333</v>
      </c>
      <c r="B222" s="21">
        <v>255</v>
      </c>
      <c r="C222" s="20" t="str">
        <f t="shared" si="3"/>
        <v>Tanzania - 255</v>
      </c>
    </row>
    <row r="223" spans="1:3" x14ac:dyDescent="0.2">
      <c r="A223" t="s">
        <v>1334</v>
      </c>
      <c r="B223" s="21">
        <v>66</v>
      </c>
      <c r="C223" s="20" t="str">
        <f t="shared" si="3"/>
        <v>Thailand - 66</v>
      </c>
    </row>
    <row r="224" spans="1:3" x14ac:dyDescent="0.2">
      <c r="A224" t="s">
        <v>1335</v>
      </c>
      <c r="B224" s="21">
        <v>228</v>
      </c>
      <c r="C224" s="20" t="str">
        <f t="shared" si="3"/>
        <v>Togo - 228</v>
      </c>
    </row>
    <row r="225" spans="1:3" x14ac:dyDescent="0.2">
      <c r="A225" t="s">
        <v>1336</v>
      </c>
      <c r="B225" s="21">
        <v>690</v>
      </c>
      <c r="C225" s="20" t="str">
        <f t="shared" si="3"/>
        <v>Tokelau - 690</v>
      </c>
    </row>
    <row r="226" spans="1:3" x14ac:dyDescent="0.2">
      <c r="A226" t="s">
        <v>1337</v>
      </c>
      <c r="B226" s="21">
        <v>676</v>
      </c>
      <c r="C226" s="20" t="str">
        <f t="shared" si="3"/>
        <v>Tonga - 676</v>
      </c>
    </row>
    <row r="227" spans="1:3" x14ac:dyDescent="0.2">
      <c r="A227" t="s">
        <v>1338</v>
      </c>
      <c r="B227" s="21" t="s">
        <v>1360</v>
      </c>
      <c r="C227" s="20" t="str">
        <f t="shared" si="3"/>
        <v>Trinidad and Tobago - 1</v>
      </c>
    </row>
    <row r="228" spans="1:3" x14ac:dyDescent="0.2">
      <c r="A228" t="s">
        <v>1339</v>
      </c>
      <c r="B228" s="21">
        <v>216</v>
      </c>
      <c r="C228" s="20" t="str">
        <f t="shared" si="3"/>
        <v>Tunisia - 216</v>
      </c>
    </row>
    <row r="229" spans="1:3" x14ac:dyDescent="0.2">
      <c r="A229" t="s">
        <v>1340</v>
      </c>
      <c r="B229" s="21">
        <v>90</v>
      </c>
      <c r="C229" s="20" t="str">
        <f t="shared" si="3"/>
        <v>Turkey - 90</v>
      </c>
    </row>
    <row r="230" spans="1:3" x14ac:dyDescent="0.2">
      <c r="A230" s="20" t="s">
        <v>1341</v>
      </c>
      <c r="B230" s="21">
        <v>993</v>
      </c>
      <c r="C230" s="20" t="str">
        <f t="shared" si="3"/>
        <v>Turkmenistan - 993</v>
      </c>
    </row>
    <row r="231" spans="1:3" x14ac:dyDescent="0.2">
      <c r="A231" t="s">
        <v>1342</v>
      </c>
      <c r="B231" s="21" t="s">
        <v>1360</v>
      </c>
      <c r="C231" s="20" t="str">
        <f t="shared" si="3"/>
        <v>Turks and Caicos Islands - 1</v>
      </c>
    </row>
    <row r="232" spans="1:3" x14ac:dyDescent="0.2">
      <c r="A232" t="s">
        <v>1343</v>
      </c>
      <c r="B232" s="21">
        <v>688</v>
      </c>
      <c r="C232" s="20" t="str">
        <f t="shared" si="3"/>
        <v>Tuvalu - 688</v>
      </c>
    </row>
    <row r="233" spans="1:3" x14ac:dyDescent="0.2">
      <c r="A233" t="s">
        <v>1344</v>
      </c>
      <c r="B233" s="21">
        <v>256</v>
      </c>
      <c r="C233" s="20" t="str">
        <f t="shared" si="3"/>
        <v>Uganda - 256</v>
      </c>
    </row>
    <row r="234" spans="1:3" x14ac:dyDescent="0.2">
      <c r="A234" t="s">
        <v>1345</v>
      </c>
      <c r="B234" s="21">
        <v>380</v>
      </c>
      <c r="C234" s="20" t="str">
        <f t="shared" si="3"/>
        <v>Ukraine - 380</v>
      </c>
    </row>
    <row r="235" spans="1:3" x14ac:dyDescent="0.2">
      <c r="A235" t="s">
        <v>1346</v>
      </c>
      <c r="B235" s="21">
        <v>971</v>
      </c>
      <c r="C235" s="20" t="str">
        <f t="shared" si="3"/>
        <v>United Arab Emirates - 971</v>
      </c>
    </row>
    <row r="236" spans="1:3" x14ac:dyDescent="0.2">
      <c r="A236" t="s">
        <v>1347</v>
      </c>
      <c r="B236" s="21">
        <v>44</v>
      </c>
      <c r="C236" s="20" t="str">
        <f t="shared" si="3"/>
        <v>United Kingdom - 44</v>
      </c>
    </row>
    <row r="237" spans="1:3" x14ac:dyDescent="0.2">
      <c r="A237" t="s">
        <v>1348</v>
      </c>
      <c r="B237" s="21">
        <v>1</v>
      </c>
      <c r="C237" s="20" t="str">
        <f t="shared" si="3"/>
        <v>United States - 1</v>
      </c>
    </row>
    <row r="238" spans="1:3" x14ac:dyDescent="0.2">
      <c r="A238" t="s">
        <v>1349</v>
      </c>
      <c r="B238" s="21">
        <v>598</v>
      </c>
      <c r="C238" s="20" t="str">
        <f t="shared" si="3"/>
        <v>Uruguay - 598</v>
      </c>
    </row>
    <row r="239" spans="1:3" x14ac:dyDescent="0.2">
      <c r="A239" t="s">
        <v>1350</v>
      </c>
      <c r="B239" s="21" t="s">
        <v>1360</v>
      </c>
      <c r="C239" s="20" t="str">
        <f t="shared" si="3"/>
        <v>US Virgin Islands - 1</v>
      </c>
    </row>
    <row r="240" spans="1:3" x14ac:dyDescent="0.2">
      <c r="A240" t="s">
        <v>1351</v>
      </c>
      <c r="B240" s="21">
        <v>998</v>
      </c>
      <c r="C240" s="20" t="str">
        <f t="shared" si="3"/>
        <v>Uzbekistan - 998</v>
      </c>
    </row>
    <row r="241" spans="1:3" x14ac:dyDescent="0.2">
      <c r="A241" t="s">
        <v>1352</v>
      </c>
      <c r="B241" s="21">
        <v>678</v>
      </c>
      <c r="C241" s="20" t="str">
        <f t="shared" si="3"/>
        <v>Vanuatu - 678</v>
      </c>
    </row>
    <row r="242" spans="1:3" x14ac:dyDescent="0.2">
      <c r="A242" t="s">
        <v>1353</v>
      </c>
      <c r="B242" s="21">
        <v>58</v>
      </c>
      <c r="C242" s="20" t="str">
        <f t="shared" si="3"/>
        <v>Venezuela - 58</v>
      </c>
    </row>
    <row r="243" spans="1:3" x14ac:dyDescent="0.2">
      <c r="A243" t="s">
        <v>1354</v>
      </c>
      <c r="B243" s="21">
        <v>84</v>
      </c>
      <c r="C243" s="20" t="str">
        <f t="shared" si="3"/>
        <v>Vietnam - 84</v>
      </c>
    </row>
    <row r="244" spans="1:3" x14ac:dyDescent="0.2">
      <c r="A244" t="s">
        <v>1355</v>
      </c>
      <c r="B244" s="21">
        <v>681</v>
      </c>
      <c r="C244" s="20" t="str">
        <f t="shared" si="3"/>
        <v>Wallis and Futuna - 681</v>
      </c>
    </row>
    <row r="245" spans="1:3" s="20" customFormat="1" x14ac:dyDescent="0.2">
      <c r="A245" s="20" t="s">
        <v>1368</v>
      </c>
      <c r="B245" s="21" t="s">
        <v>1369</v>
      </c>
      <c r="C245" s="20" t="str">
        <f t="shared" si="3"/>
        <v>West Bank - 970</v>
      </c>
    </row>
    <row r="246" spans="1:3" x14ac:dyDescent="0.2">
      <c r="A246" t="s">
        <v>1356</v>
      </c>
      <c r="B246" s="21">
        <v>967</v>
      </c>
      <c r="C246" s="20" t="str">
        <f t="shared" si="3"/>
        <v>Yemen - 967</v>
      </c>
    </row>
    <row r="247" spans="1:3" x14ac:dyDescent="0.2">
      <c r="A247" t="s">
        <v>1357</v>
      </c>
      <c r="B247" s="21">
        <v>260</v>
      </c>
      <c r="C247" s="20" t="str">
        <f t="shared" si="3"/>
        <v>Zambia - 260</v>
      </c>
    </row>
    <row r="248" spans="1:3" x14ac:dyDescent="0.2">
      <c r="A248" t="s">
        <v>1358</v>
      </c>
      <c r="B248" s="21">
        <v>263</v>
      </c>
      <c r="C248" s="20" t="str">
        <f t="shared" si="3"/>
        <v>Zimbabwe - 263</v>
      </c>
    </row>
  </sheetData>
  <sortState ref="A3:B248">
    <sortCondition ref="A3:A24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2" sqref="A2"/>
    </sheetView>
  </sheetViews>
  <sheetFormatPr defaultRowHeight="12.75" x14ac:dyDescent="0.2"/>
  <cols>
    <col min="1" max="1" width="22.28515625" bestFit="1" customWidth="1"/>
    <col min="2" max="2" width="12.7109375" bestFit="1" customWidth="1"/>
    <col min="3" max="3" width="24.140625" bestFit="1" customWidth="1"/>
    <col min="4" max="4" width="12.7109375" bestFit="1" customWidth="1"/>
  </cols>
  <sheetData>
    <row r="1" spans="1:4" x14ac:dyDescent="0.2">
      <c r="A1" s="20" t="s">
        <v>1443</v>
      </c>
      <c r="B1" s="20" t="s">
        <v>1446</v>
      </c>
      <c r="C1" s="20" t="s">
        <v>1444</v>
      </c>
      <c r="D1" s="20" t="s">
        <v>1445</v>
      </c>
    </row>
    <row r="2" spans="1:4" s="20" customFormat="1" x14ac:dyDescent="0.2"/>
    <row r="3" spans="1:4" x14ac:dyDescent="0.2">
      <c r="A3" s="20" t="s">
        <v>1465</v>
      </c>
      <c r="B3" s="20" t="s">
        <v>1467</v>
      </c>
      <c r="C3" s="20" t="s">
        <v>1466</v>
      </c>
      <c r="D3" s="20" t="s">
        <v>1466</v>
      </c>
    </row>
    <row r="4" spans="1:4" x14ac:dyDescent="0.2">
      <c r="A4" s="20" t="s">
        <v>1447</v>
      </c>
      <c r="B4" s="20" t="s">
        <v>1449</v>
      </c>
      <c r="C4" s="20" t="s">
        <v>1448</v>
      </c>
      <c r="D4" s="20" t="s">
        <v>1448</v>
      </c>
    </row>
    <row r="5" spans="1:4" x14ac:dyDescent="0.2">
      <c r="A5" s="20" t="s">
        <v>1475</v>
      </c>
      <c r="B5" s="20" t="s">
        <v>1477</v>
      </c>
      <c r="C5" s="20" t="s">
        <v>1476</v>
      </c>
      <c r="D5" s="20" t="s">
        <v>1476</v>
      </c>
    </row>
    <row r="6" spans="1:4" x14ac:dyDescent="0.2">
      <c r="A6" s="20" t="s">
        <v>1495</v>
      </c>
      <c r="B6" s="20" t="s">
        <v>1498</v>
      </c>
      <c r="C6" s="20" t="s">
        <v>1496</v>
      </c>
      <c r="D6" s="20" t="s">
        <v>1497</v>
      </c>
    </row>
    <row r="7" spans="1:4" x14ac:dyDescent="0.2">
      <c r="A7" s="20" t="s">
        <v>1478</v>
      </c>
      <c r="B7" s="20" t="s">
        <v>1480</v>
      </c>
      <c r="C7" s="20" t="s">
        <v>1479</v>
      </c>
      <c r="D7" s="20" t="s">
        <v>1479</v>
      </c>
    </row>
    <row r="8" spans="1:4" x14ac:dyDescent="0.2">
      <c r="A8" s="20" t="s">
        <v>1481</v>
      </c>
      <c r="B8" s="20" t="s">
        <v>1483</v>
      </c>
      <c r="C8" s="20" t="s">
        <v>1482</v>
      </c>
      <c r="D8" s="20" t="s">
        <v>1482</v>
      </c>
    </row>
    <row r="9" spans="1:4" x14ac:dyDescent="0.2">
      <c r="A9" s="20" t="s">
        <v>1450</v>
      </c>
      <c r="B9" s="20" t="s">
        <v>1452</v>
      </c>
      <c r="C9" s="20" t="s">
        <v>1451</v>
      </c>
      <c r="D9" s="20" t="s">
        <v>1451</v>
      </c>
    </row>
    <row r="10" spans="1:4" x14ac:dyDescent="0.2">
      <c r="A10" s="20" t="s">
        <v>1484</v>
      </c>
      <c r="B10" s="20" t="s">
        <v>1487</v>
      </c>
      <c r="C10" s="20" t="s">
        <v>1485</v>
      </c>
      <c r="D10" s="20" t="s">
        <v>1486</v>
      </c>
    </row>
    <row r="11" spans="1:4" x14ac:dyDescent="0.2">
      <c r="A11" s="20" t="s">
        <v>1453</v>
      </c>
      <c r="B11" s="20" t="s">
        <v>1455</v>
      </c>
      <c r="C11" s="20" t="s">
        <v>1454</v>
      </c>
      <c r="D11" s="20" t="s">
        <v>1454</v>
      </c>
    </row>
    <row r="12" spans="1:4" x14ac:dyDescent="0.2">
      <c r="A12" s="20" t="s">
        <v>1468</v>
      </c>
      <c r="B12" s="20" t="s">
        <v>1470</v>
      </c>
      <c r="C12" s="20" t="s">
        <v>1469</v>
      </c>
      <c r="D12" s="20" t="s">
        <v>1469</v>
      </c>
    </row>
    <row r="13" spans="1:4" x14ac:dyDescent="0.2">
      <c r="A13" s="20" t="s">
        <v>1471</v>
      </c>
      <c r="B13" s="20" t="s">
        <v>1474</v>
      </c>
      <c r="C13" s="20" t="s">
        <v>1472</v>
      </c>
      <c r="D13" s="20" t="s">
        <v>1473</v>
      </c>
    </row>
    <row r="14" spans="1:4" x14ac:dyDescent="0.2">
      <c r="A14" s="20" t="s">
        <v>1492</v>
      </c>
      <c r="B14" s="20" t="s">
        <v>1494</v>
      </c>
      <c r="C14" s="20" t="s">
        <v>1493</v>
      </c>
      <c r="D14" s="20" t="s">
        <v>1493</v>
      </c>
    </row>
    <row r="15" spans="1:4" x14ac:dyDescent="0.2">
      <c r="A15" s="20" t="s">
        <v>1499</v>
      </c>
      <c r="B15" s="20" t="s">
        <v>1494</v>
      </c>
      <c r="C15" s="20" t="s">
        <v>1500</v>
      </c>
      <c r="D15" s="20" t="s">
        <v>1501</v>
      </c>
    </row>
    <row r="16" spans="1:4" x14ac:dyDescent="0.2">
      <c r="A16" s="20" t="s">
        <v>1488</v>
      </c>
      <c r="B16" s="20" t="s">
        <v>1491</v>
      </c>
      <c r="C16" s="20" t="s">
        <v>1489</v>
      </c>
      <c r="D16" s="20" t="s">
        <v>1490</v>
      </c>
    </row>
    <row r="17" spans="1:4" x14ac:dyDescent="0.2">
      <c r="A17" s="20" t="s">
        <v>1502</v>
      </c>
      <c r="B17" s="20" t="s">
        <v>1504</v>
      </c>
      <c r="C17" s="20" t="s">
        <v>1503</v>
      </c>
      <c r="D17" s="20" t="s">
        <v>1503</v>
      </c>
    </row>
    <row r="18" spans="1:4" x14ac:dyDescent="0.2">
      <c r="A18" s="20" t="s">
        <v>1456</v>
      </c>
      <c r="B18" s="20" t="s">
        <v>1458</v>
      </c>
      <c r="C18" s="20" t="s">
        <v>1457</v>
      </c>
      <c r="D18" s="20" t="s">
        <v>1457</v>
      </c>
    </row>
    <row r="19" spans="1:4" x14ac:dyDescent="0.2">
      <c r="A19" s="20" t="s">
        <v>1508</v>
      </c>
      <c r="B19" s="20" t="s">
        <v>1510</v>
      </c>
      <c r="C19" s="20" t="s">
        <v>1509</v>
      </c>
      <c r="D19" s="20" t="s">
        <v>1509</v>
      </c>
    </row>
    <row r="20" spans="1:4" x14ac:dyDescent="0.2">
      <c r="A20" s="20" t="s">
        <v>1459</v>
      </c>
      <c r="B20" s="20" t="s">
        <v>1461</v>
      </c>
      <c r="C20" s="20" t="s">
        <v>1460</v>
      </c>
      <c r="D20" s="20" t="s">
        <v>1460</v>
      </c>
    </row>
    <row r="21" spans="1:4" x14ac:dyDescent="0.2">
      <c r="A21" s="20" t="s">
        <v>1505</v>
      </c>
      <c r="B21" s="20" t="s">
        <v>1507</v>
      </c>
      <c r="C21" s="20" t="s">
        <v>1506</v>
      </c>
      <c r="D21" s="20" t="s">
        <v>1506</v>
      </c>
    </row>
    <row r="22" spans="1:4" x14ac:dyDescent="0.2">
      <c r="A22" s="20" t="s">
        <v>1462</v>
      </c>
      <c r="B22" s="20" t="s">
        <v>1511</v>
      </c>
      <c r="C22" s="20" t="s">
        <v>1463</v>
      </c>
      <c r="D22" s="20" t="s">
        <v>1464</v>
      </c>
    </row>
  </sheetData>
  <sortState ref="A2:D21">
    <sortCondition ref="B2:B2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F38"/>
  <sheetViews>
    <sheetView zoomScale="70" zoomScaleNormal="70" workbookViewId="0">
      <selection activeCell="B5" sqref="B5"/>
    </sheetView>
  </sheetViews>
  <sheetFormatPr defaultRowHeight="12.75" x14ac:dyDescent="0.2"/>
  <cols>
    <col min="2" max="2" width="47.28515625" customWidth="1"/>
    <col min="3" max="3" width="15" bestFit="1" customWidth="1"/>
    <col min="7" max="7" width="20.42578125" bestFit="1" customWidth="1"/>
    <col min="8" max="8" width="19.85546875" bestFit="1" customWidth="1"/>
    <col min="10" max="10" width="61" bestFit="1" customWidth="1"/>
  </cols>
  <sheetData>
    <row r="1" spans="1:32" ht="13.5" thickBot="1" x14ac:dyDescent="0.25">
      <c r="A1" s="115" t="s">
        <v>1376</v>
      </c>
      <c r="B1" s="116"/>
      <c r="C1" s="117"/>
      <c r="G1" s="115" t="s">
        <v>1405</v>
      </c>
      <c r="H1" s="116"/>
      <c r="I1" s="117"/>
      <c r="J1" s="20" t="s">
        <v>1406</v>
      </c>
      <c r="M1" s="86" t="s">
        <v>1392</v>
      </c>
      <c r="N1" s="87" t="s">
        <v>1379</v>
      </c>
      <c r="O1" s="87" t="s">
        <v>1381</v>
      </c>
      <c r="P1" s="87" t="s">
        <v>1383</v>
      </c>
      <c r="Q1" s="88" t="s">
        <v>1375</v>
      </c>
      <c r="R1" s="87" t="s">
        <v>1386</v>
      </c>
      <c r="S1" s="87" t="s">
        <v>1388</v>
      </c>
      <c r="T1" s="87" t="s">
        <v>1390</v>
      </c>
      <c r="U1" s="88" t="s">
        <v>1393</v>
      </c>
      <c r="V1" s="88" t="s">
        <v>1395</v>
      </c>
      <c r="W1" s="88" t="s">
        <v>1397</v>
      </c>
      <c r="X1" s="88" t="s">
        <v>1398</v>
      </c>
      <c r="Y1" s="89" t="s">
        <v>1400</v>
      </c>
      <c r="Z1" s="88" t="s">
        <v>1402</v>
      </c>
      <c r="AA1" s="94" t="s">
        <v>1442</v>
      </c>
      <c r="AB1" s="14" t="s">
        <v>1512</v>
      </c>
      <c r="AC1" s="14" t="s">
        <v>1513</v>
      </c>
      <c r="AD1" s="14" t="s">
        <v>1514</v>
      </c>
      <c r="AE1" s="14" t="s">
        <v>1515</v>
      </c>
      <c r="AF1" s="87" t="s">
        <v>1516</v>
      </c>
    </row>
    <row r="2" spans="1:32" ht="14.25" x14ac:dyDescent="0.2">
      <c r="A2" s="38"/>
      <c r="B2" s="39"/>
      <c r="C2" s="40"/>
      <c r="G2" s="54" t="s">
        <v>1407</v>
      </c>
      <c r="H2" s="55" t="s">
        <v>1408</v>
      </c>
      <c r="I2" s="20" t="s">
        <v>1018</v>
      </c>
      <c r="J2" s="34" t="str">
        <f>G2&amp;H2</f>
        <v>STRETCH WRAPPED METAL CANS</v>
      </c>
      <c r="M2" s="81" t="s">
        <v>1426</v>
      </c>
      <c r="N2" s="82" t="s">
        <v>1408</v>
      </c>
      <c r="O2" s="82" t="s">
        <v>1408</v>
      </c>
      <c r="P2" s="82" t="s">
        <v>1408</v>
      </c>
      <c r="Q2" s="82" t="s">
        <v>1408</v>
      </c>
      <c r="R2" s="82" t="s">
        <v>1408</v>
      </c>
      <c r="S2" s="82" t="s">
        <v>1408</v>
      </c>
      <c r="T2" s="82" t="s">
        <v>1408</v>
      </c>
      <c r="U2" s="82" t="s">
        <v>1408</v>
      </c>
      <c r="V2" s="82" t="s">
        <v>1408</v>
      </c>
      <c r="W2" s="82" t="s">
        <v>1408</v>
      </c>
      <c r="X2" s="82" t="s">
        <v>1408</v>
      </c>
      <c r="Y2" s="82" t="s">
        <v>1408</v>
      </c>
      <c r="Z2" s="82" t="s">
        <v>1408</v>
      </c>
      <c r="AB2" s="82" t="s">
        <v>1408</v>
      </c>
      <c r="AC2" s="82" t="s">
        <v>1408</v>
      </c>
      <c r="AD2" s="82" t="s">
        <v>1408</v>
      </c>
      <c r="AE2" s="82" t="s">
        <v>1408</v>
      </c>
      <c r="AF2" s="82" t="s">
        <v>1408</v>
      </c>
    </row>
    <row r="3" spans="1:32" ht="14.25" x14ac:dyDescent="0.2">
      <c r="A3" s="41"/>
      <c r="B3" s="118" t="s">
        <v>1377</v>
      </c>
      <c r="C3" s="119" t="s">
        <v>1378</v>
      </c>
      <c r="G3" s="54" t="s">
        <v>1407</v>
      </c>
      <c r="H3" s="55" t="s">
        <v>1409</v>
      </c>
      <c r="I3" s="20" t="s">
        <v>1018</v>
      </c>
      <c r="J3" s="34" t="str">
        <f t="shared" ref="J3:J14" si="0">G3&amp;H3</f>
        <v>STRETCH WRAPPED ALUMINIUM CANS</v>
      </c>
      <c r="M3" s="81" t="s">
        <v>1427</v>
      </c>
      <c r="N3" s="82" t="s">
        <v>1409</v>
      </c>
      <c r="O3" s="82" t="s">
        <v>1409</v>
      </c>
      <c r="P3" s="82" t="s">
        <v>1409</v>
      </c>
      <c r="Q3" s="82" t="s">
        <v>1409</v>
      </c>
      <c r="R3" s="82" t="s">
        <v>1409</v>
      </c>
      <c r="S3" s="82" t="s">
        <v>1409</v>
      </c>
      <c r="T3" s="82" t="s">
        <v>1409</v>
      </c>
      <c r="U3" s="82" t="s">
        <v>1409</v>
      </c>
      <c r="V3" s="82" t="s">
        <v>1409</v>
      </c>
      <c r="W3" s="82" t="s">
        <v>1409</v>
      </c>
      <c r="X3" s="82" t="s">
        <v>1409</v>
      </c>
      <c r="Y3" s="82" t="s">
        <v>1409</v>
      </c>
      <c r="Z3" s="82" t="s">
        <v>1409</v>
      </c>
      <c r="AB3" s="82" t="s">
        <v>1409</v>
      </c>
      <c r="AC3" s="82" t="s">
        <v>1409</v>
      </c>
      <c r="AD3" s="82" t="s">
        <v>1409</v>
      </c>
      <c r="AE3" s="82" t="s">
        <v>1409</v>
      </c>
      <c r="AF3" s="82" t="s">
        <v>1409</v>
      </c>
    </row>
    <row r="4" spans="1:32" ht="14.25" x14ac:dyDescent="0.2">
      <c r="A4" s="41"/>
      <c r="B4" s="118"/>
      <c r="C4" s="119"/>
      <c r="G4" s="54" t="s">
        <v>1407</v>
      </c>
      <c r="H4" s="55" t="s">
        <v>1410</v>
      </c>
      <c r="I4" s="20" t="s">
        <v>1018</v>
      </c>
      <c r="J4" s="34" t="str">
        <f t="shared" si="0"/>
        <v>STRETCH WRAPPED METAL RECEPTACLES</v>
      </c>
      <c r="M4" s="81" t="s">
        <v>1428</v>
      </c>
      <c r="N4" s="82" t="s">
        <v>1410</v>
      </c>
      <c r="O4" s="82" t="s">
        <v>1410</v>
      </c>
      <c r="P4" s="82" t="s">
        <v>1410</v>
      </c>
      <c r="Q4" s="82" t="s">
        <v>1410</v>
      </c>
      <c r="R4" s="82" t="s">
        <v>1410</v>
      </c>
      <c r="S4" s="82" t="s">
        <v>1410</v>
      </c>
      <c r="T4" s="82" t="s">
        <v>1410</v>
      </c>
      <c r="U4" s="82" t="s">
        <v>1410</v>
      </c>
      <c r="V4" s="82" t="s">
        <v>1410</v>
      </c>
      <c r="W4" s="82" t="s">
        <v>1410</v>
      </c>
      <c r="X4" s="82" t="s">
        <v>1410</v>
      </c>
      <c r="Y4" s="82" t="s">
        <v>1410</v>
      </c>
      <c r="Z4" s="82" t="s">
        <v>1410</v>
      </c>
      <c r="AB4" s="82" t="s">
        <v>1410</v>
      </c>
      <c r="AC4" s="82" t="s">
        <v>1410</v>
      </c>
      <c r="AD4" s="82" t="s">
        <v>1410</v>
      </c>
      <c r="AE4" s="82" t="s">
        <v>1410</v>
      </c>
      <c r="AF4" s="82" t="s">
        <v>1410</v>
      </c>
    </row>
    <row r="5" spans="1:32" ht="14.25" x14ac:dyDescent="0.2">
      <c r="A5" s="41"/>
      <c r="B5" s="42" t="s">
        <v>1379</v>
      </c>
      <c r="C5" s="43" t="s">
        <v>1380</v>
      </c>
      <c r="G5" s="54" t="s">
        <v>1407</v>
      </c>
      <c r="H5" s="55" t="s">
        <v>1411</v>
      </c>
      <c r="I5" s="20" t="s">
        <v>1018</v>
      </c>
      <c r="J5" s="34" t="str">
        <f t="shared" si="0"/>
        <v>STRETCH WRAPPED ALUMINIUM BOTTLES</v>
      </c>
      <c r="M5" s="81" t="s">
        <v>1429</v>
      </c>
      <c r="N5" s="82" t="s">
        <v>1411</v>
      </c>
      <c r="O5" s="82" t="s">
        <v>1411</v>
      </c>
      <c r="P5" s="82" t="s">
        <v>1411</v>
      </c>
      <c r="Q5" s="82" t="s">
        <v>1411</v>
      </c>
      <c r="R5" s="82" t="s">
        <v>1411</v>
      </c>
      <c r="S5" s="82" t="s">
        <v>1411</v>
      </c>
      <c r="T5" s="82" t="s">
        <v>1411</v>
      </c>
      <c r="U5" s="82" t="s">
        <v>1411</v>
      </c>
      <c r="V5" s="82" t="s">
        <v>1411</v>
      </c>
      <c r="W5" s="82" t="s">
        <v>1411</v>
      </c>
      <c r="X5" s="82" t="s">
        <v>1411</v>
      </c>
      <c r="Y5" s="82" t="s">
        <v>1411</v>
      </c>
      <c r="Z5" s="82" t="s">
        <v>1411</v>
      </c>
      <c r="AB5" s="82" t="s">
        <v>1411</v>
      </c>
      <c r="AC5" s="82" t="s">
        <v>1411</v>
      </c>
      <c r="AD5" s="82" t="s">
        <v>1411</v>
      </c>
      <c r="AE5" s="82" t="s">
        <v>1411</v>
      </c>
      <c r="AF5" s="82" t="s">
        <v>1411</v>
      </c>
    </row>
    <row r="6" spans="1:32" ht="14.25" x14ac:dyDescent="0.2">
      <c r="A6" s="41"/>
      <c r="B6" s="42" t="s">
        <v>1381</v>
      </c>
      <c r="C6" s="43" t="s">
        <v>1382</v>
      </c>
      <c r="G6" s="54" t="s">
        <v>1407</v>
      </c>
      <c r="H6" s="55" t="s">
        <v>1412</v>
      </c>
      <c r="I6" s="20" t="s">
        <v>1018</v>
      </c>
      <c r="J6" s="34" t="str">
        <f t="shared" si="0"/>
        <v>STRETCH WRAPPED STEEL TUBES</v>
      </c>
      <c r="M6" s="81" t="s">
        <v>1430</v>
      </c>
      <c r="N6" s="82" t="s">
        <v>1412</v>
      </c>
      <c r="O6" s="82" t="s">
        <v>1412</v>
      </c>
      <c r="P6" s="82" t="s">
        <v>1412</v>
      </c>
      <c r="Q6" s="82" t="s">
        <v>1412</v>
      </c>
      <c r="R6" s="82" t="s">
        <v>1412</v>
      </c>
      <c r="S6" s="82" t="s">
        <v>1412</v>
      </c>
      <c r="T6" s="82" t="s">
        <v>1412</v>
      </c>
      <c r="U6" s="82" t="s">
        <v>1412</v>
      </c>
      <c r="V6" s="82" t="s">
        <v>1412</v>
      </c>
      <c r="W6" s="82" t="s">
        <v>1412</v>
      </c>
      <c r="X6" s="82" t="s">
        <v>1412</v>
      </c>
      <c r="Y6" s="82" t="s">
        <v>1412</v>
      </c>
      <c r="Z6" s="82" t="s">
        <v>1412</v>
      </c>
      <c r="AB6" s="82" t="s">
        <v>1412</v>
      </c>
      <c r="AC6" s="82" t="s">
        <v>1412</v>
      </c>
      <c r="AD6" s="82" t="s">
        <v>1412</v>
      </c>
      <c r="AE6" s="82" t="s">
        <v>1412</v>
      </c>
      <c r="AF6" s="82" t="s">
        <v>1412</v>
      </c>
    </row>
    <row r="7" spans="1:32" x14ac:dyDescent="0.2">
      <c r="A7" s="41"/>
      <c r="B7" s="42" t="s">
        <v>1383</v>
      </c>
      <c r="C7" s="43" t="s">
        <v>1384</v>
      </c>
      <c r="G7" s="54" t="s">
        <v>1407</v>
      </c>
      <c r="H7" s="56" t="s">
        <v>1395</v>
      </c>
      <c r="I7" s="20" t="s">
        <v>1018</v>
      </c>
      <c r="J7" s="34" t="str">
        <f t="shared" si="0"/>
        <v>STRETCH WRAPPED STEEL JERRICANS</v>
      </c>
      <c r="M7" s="81" t="s">
        <v>1431</v>
      </c>
      <c r="N7" s="83" t="s">
        <v>1395</v>
      </c>
      <c r="O7" s="83" t="s">
        <v>1395</v>
      </c>
      <c r="P7" s="83" t="s">
        <v>1395</v>
      </c>
      <c r="Q7" s="83" t="s">
        <v>1395</v>
      </c>
      <c r="R7" s="83" t="s">
        <v>1395</v>
      </c>
      <c r="S7" s="83" t="s">
        <v>1395</v>
      </c>
      <c r="T7" s="83" t="s">
        <v>1395</v>
      </c>
      <c r="U7" s="83" t="s">
        <v>1395</v>
      </c>
      <c r="V7" s="83" t="s">
        <v>1395</v>
      </c>
      <c r="W7" s="83" t="s">
        <v>1395</v>
      </c>
      <c r="X7" s="83" t="s">
        <v>1395</v>
      </c>
      <c r="Y7" s="83" t="s">
        <v>1395</v>
      </c>
      <c r="Z7" s="83" t="s">
        <v>1395</v>
      </c>
      <c r="AB7" s="83" t="s">
        <v>1395</v>
      </c>
      <c r="AC7" s="83" t="s">
        <v>1395</v>
      </c>
      <c r="AD7" s="83" t="s">
        <v>1395</v>
      </c>
      <c r="AE7" s="83" t="s">
        <v>1395</v>
      </c>
      <c r="AF7" s="83" t="s">
        <v>1395</v>
      </c>
    </row>
    <row r="8" spans="1:32" ht="14.25" x14ac:dyDescent="0.2">
      <c r="A8" s="41"/>
      <c r="B8" s="37" t="s">
        <v>1375</v>
      </c>
      <c r="C8" s="44" t="s">
        <v>1385</v>
      </c>
      <c r="G8" s="54" t="s">
        <v>1407</v>
      </c>
      <c r="H8" s="55" t="s">
        <v>1413</v>
      </c>
      <c r="I8" s="20" t="s">
        <v>1414</v>
      </c>
      <c r="J8" s="34" t="str">
        <f t="shared" si="0"/>
        <v>STRETCH WRAPPED PLASTIC BOTTLES</v>
      </c>
      <c r="M8" s="81" t="s">
        <v>1432</v>
      </c>
      <c r="N8" s="82" t="s">
        <v>1413</v>
      </c>
      <c r="O8" s="82" t="s">
        <v>1413</v>
      </c>
      <c r="P8" s="82" t="s">
        <v>1413</v>
      </c>
      <c r="Q8" s="82" t="s">
        <v>1413</v>
      </c>
      <c r="R8" s="82" t="s">
        <v>1413</v>
      </c>
      <c r="S8" s="82" t="s">
        <v>1413</v>
      </c>
      <c r="T8" s="82" t="s">
        <v>1413</v>
      </c>
      <c r="U8" s="82" t="s">
        <v>1413</v>
      </c>
      <c r="V8" s="82" t="s">
        <v>1413</v>
      </c>
      <c r="W8" s="82" t="s">
        <v>1413</v>
      </c>
      <c r="X8" s="82" t="s">
        <v>1413</v>
      </c>
      <c r="Y8" s="82" t="s">
        <v>1413</v>
      </c>
      <c r="Z8" s="82" t="s">
        <v>1413</v>
      </c>
      <c r="AB8" s="82" t="s">
        <v>1413</v>
      </c>
      <c r="AC8" s="82" t="s">
        <v>1413</v>
      </c>
      <c r="AD8" s="82" t="s">
        <v>1413</v>
      </c>
      <c r="AE8" s="82" t="s">
        <v>1413</v>
      </c>
      <c r="AF8" s="82" t="s">
        <v>1413</v>
      </c>
    </row>
    <row r="9" spans="1:32" ht="14.25" x14ac:dyDescent="0.2">
      <c r="A9" s="41"/>
      <c r="B9" s="42" t="s">
        <v>1386</v>
      </c>
      <c r="C9" s="43" t="s">
        <v>1387</v>
      </c>
      <c r="G9" s="54" t="s">
        <v>1407</v>
      </c>
      <c r="H9" s="55" t="s">
        <v>1415</v>
      </c>
      <c r="I9" s="20" t="s">
        <v>1414</v>
      </c>
      <c r="J9" s="34" t="str">
        <f t="shared" si="0"/>
        <v>STRETCH WRAPPED PLASTIC RECEPTACLES</v>
      </c>
      <c r="M9" s="81" t="s">
        <v>1433</v>
      </c>
      <c r="N9" s="82" t="s">
        <v>1415</v>
      </c>
      <c r="O9" s="82" t="s">
        <v>1415</v>
      </c>
      <c r="P9" s="82" t="s">
        <v>1415</v>
      </c>
      <c r="Q9" s="82" t="s">
        <v>1415</v>
      </c>
      <c r="R9" s="82" t="s">
        <v>1415</v>
      </c>
      <c r="S9" s="82" t="s">
        <v>1415</v>
      </c>
      <c r="T9" s="82" t="s">
        <v>1415</v>
      </c>
      <c r="U9" s="82" t="s">
        <v>1415</v>
      </c>
      <c r="V9" s="82" t="s">
        <v>1415</v>
      </c>
      <c r="W9" s="82" t="s">
        <v>1415</v>
      </c>
      <c r="X9" s="82" t="s">
        <v>1415</v>
      </c>
      <c r="Y9" s="82" t="s">
        <v>1415</v>
      </c>
      <c r="Z9" s="82" t="s">
        <v>1415</v>
      </c>
      <c r="AB9" s="82" t="s">
        <v>1415</v>
      </c>
      <c r="AC9" s="82" t="s">
        <v>1415</v>
      </c>
      <c r="AD9" s="82" t="s">
        <v>1415</v>
      </c>
      <c r="AE9" s="82" t="s">
        <v>1415</v>
      </c>
      <c r="AF9" s="82" t="s">
        <v>1415</v>
      </c>
    </row>
    <row r="10" spans="1:32" ht="14.25" x14ac:dyDescent="0.2">
      <c r="A10" s="41"/>
      <c r="B10" s="42" t="s">
        <v>1388</v>
      </c>
      <c r="C10" s="43" t="s">
        <v>1389</v>
      </c>
      <c r="G10" s="54" t="s">
        <v>1407</v>
      </c>
      <c r="H10" s="55" t="s">
        <v>1416</v>
      </c>
      <c r="I10" s="20" t="s">
        <v>1414</v>
      </c>
      <c r="J10" s="34" t="str">
        <f t="shared" si="0"/>
        <v>STRETCH WRAPPED PLASTIC TUBES</v>
      </c>
      <c r="M10" s="81" t="s">
        <v>1434</v>
      </c>
      <c r="N10" s="82" t="s">
        <v>1416</v>
      </c>
      <c r="O10" s="82" t="s">
        <v>1416</v>
      </c>
      <c r="P10" s="82" t="s">
        <v>1416</v>
      </c>
      <c r="Q10" s="82" t="s">
        <v>1416</v>
      </c>
      <c r="R10" s="82" t="s">
        <v>1416</v>
      </c>
      <c r="S10" s="82" t="s">
        <v>1416</v>
      </c>
      <c r="T10" s="82" t="s">
        <v>1416</v>
      </c>
      <c r="U10" s="82" t="s">
        <v>1416</v>
      </c>
      <c r="V10" s="82" t="s">
        <v>1416</v>
      </c>
      <c r="W10" s="82" t="s">
        <v>1416</v>
      </c>
      <c r="X10" s="82" t="s">
        <v>1416</v>
      </c>
      <c r="Y10" s="82" t="s">
        <v>1416</v>
      </c>
      <c r="Z10" s="82" t="s">
        <v>1416</v>
      </c>
      <c r="AB10" s="82" t="s">
        <v>1416</v>
      </c>
      <c r="AC10" s="82" t="s">
        <v>1416</v>
      </c>
      <c r="AD10" s="82" t="s">
        <v>1416</v>
      </c>
      <c r="AE10" s="82" t="s">
        <v>1416</v>
      </c>
      <c r="AF10" s="82" t="s">
        <v>1416</v>
      </c>
    </row>
    <row r="11" spans="1:32" ht="14.25" x14ac:dyDescent="0.2">
      <c r="A11" s="41"/>
      <c r="B11" s="42" t="s">
        <v>1390</v>
      </c>
      <c r="C11" s="43" t="s">
        <v>1391</v>
      </c>
      <c r="G11" s="54" t="s">
        <v>1407</v>
      </c>
      <c r="H11" s="55" t="s">
        <v>1417</v>
      </c>
      <c r="I11" s="20" t="s">
        <v>1414</v>
      </c>
      <c r="J11" s="34" t="str">
        <f t="shared" si="0"/>
        <v>STRETCH WRAPPED PLASTIC CANS</v>
      </c>
      <c r="M11" s="81" t="s">
        <v>1435</v>
      </c>
      <c r="N11" s="82" t="s">
        <v>1417</v>
      </c>
      <c r="O11" s="82" t="s">
        <v>1417</v>
      </c>
      <c r="P11" s="82" t="s">
        <v>1417</v>
      </c>
      <c r="Q11" s="82" t="s">
        <v>1417</v>
      </c>
      <c r="R11" s="82" t="s">
        <v>1417</v>
      </c>
      <c r="S11" s="82" t="s">
        <v>1417</v>
      </c>
      <c r="T11" s="82" t="s">
        <v>1417</v>
      </c>
      <c r="U11" s="82" t="s">
        <v>1417</v>
      </c>
      <c r="V11" s="82" t="s">
        <v>1417</v>
      </c>
      <c r="W11" s="82" t="s">
        <v>1417</v>
      </c>
      <c r="X11" s="82" t="s">
        <v>1417</v>
      </c>
      <c r="Y11" s="82" t="s">
        <v>1417</v>
      </c>
      <c r="Z11" s="82" t="s">
        <v>1417</v>
      </c>
      <c r="AB11" s="82" t="s">
        <v>1417</v>
      </c>
      <c r="AC11" s="82" t="s">
        <v>1417</v>
      </c>
      <c r="AD11" s="82" t="s">
        <v>1417</v>
      </c>
      <c r="AE11" s="82" t="s">
        <v>1417</v>
      </c>
      <c r="AF11" s="82" t="s">
        <v>1417</v>
      </c>
    </row>
    <row r="12" spans="1:32" ht="14.25" x14ac:dyDescent="0.2">
      <c r="A12" s="41"/>
      <c r="B12" s="45" t="s">
        <v>1392</v>
      </c>
      <c r="C12" s="46" t="s">
        <v>460</v>
      </c>
      <c r="G12" s="54" t="s">
        <v>1407</v>
      </c>
      <c r="H12" s="55" t="s">
        <v>1418</v>
      </c>
      <c r="I12" s="20" t="s">
        <v>1414</v>
      </c>
      <c r="J12" s="34" t="str">
        <f t="shared" si="0"/>
        <v>STRETCH WRAPPED FRASKS PLASTIC</v>
      </c>
      <c r="M12" s="81" t="s">
        <v>1436</v>
      </c>
      <c r="N12" s="82" t="s">
        <v>1418</v>
      </c>
      <c r="O12" s="82" t="s">
        <v>1418</v>
      </c>
      <c r="P12" s="82" t="s">
        <v>1418</v>
      </c>
      <c r="Q12" s="82" t="s">
        <v>1418</v>
      </c>
      <c r="R12" s="82" t="s">
        <v>1418</v>
      </c>
      <c r="S12" s="82" t="s">
        <v>1418</v>
      </c>
      <c r="T12" s="82" t="s">
        <v>1418</v>
      </c>
      <c r="U12" s="82" t="s">
        <v>1418</v>
      </c>
      <c r="V12" s="82" t="s">
        <v>1418</v>
      </c>
      <c r="W12" s="82" t="s">
        <v>1418</v>
      </c>
      <c r="X12" s="82" t="s">
        <v>1418</v>
      </c>
      <c r="Y12" s="82" t="s">
        <v>1418</v>
      </c>
      <c r="Z12" s="82" t="s">
        <v>1418</v>
      </c>
      <c r="AB12" s="82" t="s">
        <v>1418</v>
      </c>
      <c r="AC12" s="82" t="s">
        <v>1418</v>
      </c>
      <c r="AD12" s="82" t="s">
        <v>1418</v>
      </c>
      <c r="AE12" s="82" t="s">
        <v>1418</v>
      </c>
      <c r="AF12" s="82" t="s">
        <v>1418</v>
      </c>
    </row>
    <row r="13" spans="1:32" x14ac:dyDescent="0.2">
      <c r="A13" s="41"/>
      <c r="B13" s="37" t="s">
        <v>1393</v>
      </c>
      <c r="C13" s="44" t="s">
        <v>1394</v>
      </c>
      <c r="G13" s="54" t="s">
        <v>1407</v>
      </c>
      <c r="H13" s="56" t="s">
        <v>1419</v>
      </c>
      <c r="I13" s="20" t="s">
        <v>1414</v>
      </c>
      <c r="J13" s="34" t="str">
        <f t="shared" si="0"/>
        <v>STRETCH WRAPPED PLASTIC BAGS</v>
      </c>
      <c r="M13" s="81" t="s">
        <v>1437</v>
      </c>
      <c r="N13" s="83" t="s">
        <v>1419</v>
      </c>
      <c r="O13" s="83" t="s">
        <v>1419</v>
      </c>
      <c r="P13" s="83" t="s">
        <v>1419</v>
      </c>
      <c r="Q13" s="83" t="s">
        <v>1419</v>
      </c>
      <c r="R13" s="83" t="s">
        <v>1419</v>
      </c>
      <c r="S13" s="83" t="s">
        <v>1419</v>
      </c>
      <c r="T13" s="83" t="s">
        <v>1419</v>
      </c>
      <c r="U13" s="83" t="s">
        <v>1419</v>
      </c>
      <c r="V13" s="83" t="s">
        <v>1419</v>
      </c>
      <c r="W13" s="83" t="s">
        <v>1419</v>
      </c>
      <c r="X13" s="83" t="s">
        <v>1419</v>
      </c>
      <c r="Y13" s="83" t="s">
        <v>1419</v>
      </c>
      <c r="Z13" s="83" t="s">
        <v>1419</v>
      </c>
      <c r="AB13" s="83" t="s">
        <v>1419</v>
      </c>
      <c r="AC13" s="83" t="s">
        <v>1419</v>
      </c>
      <c r="AD13" s="83" t="s">
        <v>1419</v>
      </c>
      <c r="AE13" s="83" t="s">
        <v>1419</v>
      </c>
      <c r="AF13" s="83" t="s">
        <v>1419</v>
      </c>
    </row>
    <row r="14" spans="1:32" ht="14.25" x14ac:dyDescent="0.2">
      <c r="A14" s="41"/>
      <c r="B14" s="37" t="s">
        <v>1395</v>
      </c>
      <c r="C14" s="44" t="s">
        <v>1396</v>
      </c>
      <c r="G14" s="54" t="s">
        <v>1407</v>
      </c>
      <c r="H14" s="55" t="s">
        <v>1420</v>
      </c>
      <c r="I14" s="57" t="s">
        <v>1016</v>
      </c>
      <c r="J14" s="34" t="str">
        <f t="shared" si="0"/>
        <v>STRETCH WRAPPED GLASS BOTTLES</v>
      </c>
      <c r="M14" s="81" t="s">
        <v>1438</v>
      </c>
      <c r="N14" s="82" t="s">
        <v>1420</v>
      </c>
      <c r="O14" s="82" t="s">
        <v>1420</v>
      </c>
      <c r="P14" s="82" t="s">
        <v>1420</v>
      </c>
      <c r="Q14" s="82" t="s">
        <v>1420</v>
      </c>
      <c r="R14" s="82" t="s">
        <v>1420</v>
      </c>
      <c r="S14" s="82" t="s">
        <v>1420</v>
      </c>
      <c r="T14" s="82" t="s">
        <v>1420</v>
      </c>
      <c r="U14" s="82" t="s">
        <v>1420</v>
      </c>
      <c r="V14" s="82" t="s">
        <v>1420</v>
      </c>
      <c r="W14" s="82" t="s">
        <v>1420</v>
      </c>
      <c r="X14" s="82" t="s">
        <v>1420</v>
      </c>
      <c r="Y14" s="82" t="s">
        <v>1420</v>
      </c>
      <c r="Z14" s="82" t="s">
        <v>1420</v>
      </c>
      <c r="AB14" s="82" t="s">
        <v>1420</v>
      </c>
      <c r="AC14" s="82" t="s">
        <v>1420</v>
      </c>
      <c r="AD14" s="82" t="s">
        <v>1420</v>
      </c>
      <c r="AE14" s="82" t="s">
        <v>1420</v>
      </c>
      <c r="AF14" s="82" t="s">
        <v>1420</v>
      </c>
    </row>
    <row r="15" spans="1:32" ht="14.25" x14ac:dyDescent="0.2">
      <c r="A15" s="41"/>
      <c r="B15" s="37" t="s">
        <v>1397</v>
      </c>
      <c r="C15" s="44" t="s">
        <v>208</v>
      </c>
      <c r="G15" s="58"/>
      <c r="H15" s="59" t="s">
        <v>1421</v>
      </c>
      <c r="I15" s="58" t="s">
        <v>1422</v>
      </c>
      <c r="J15" s="56" t="s">
        <v>1421</v>
      </c>
      <c r="M15" s="84" t="str">
        <f>J15</f>
        <v>NEW BATTERIES</v>
      </c>
      <c r="N15" s="85" t="s">
        <v>1421</v>
      </c>
      <c r="O15" s="85" t="s">
        <v>1421</v>
      </c>
      <c r="P15" s="85" t="s">
        <v>1421</v>
      </c>
      <c r="Q15" s="85" t="s">
        <v>1421</v>
      </c>
      <c r="R15" s="85" t="s">
        <v>1421</v>
      </c>
      <c r="S15" s="85" t="s">
        <v>1421</v>
      </c>
      <c r="T15" s="85" t="s">
        <v>1421</v>
      </c>
      <c r="U15" s="85" t="s">
        <v>1421</v>
      </c>
      <c r="V15" s="85" t="s">
        <v>1421</v>
      </c>
      <c r="W15" s="85" t="s">
        <v>1421</v>
      </c>
      <c r="X15" s="85" t="s">
        <v>1421</v>
      </c>
      <c r="Y15" s="85" t="s">
        <v>1421</v>
      </c>
      <c r="Z15" s="85" t="s">
        <v>1421</v>
      </c>
      <c r="AB15" s="85" t="s">
        <v>1421</v>
      </c>
      <c r="AC15" s="85" t="s">
        <v>1421</v>
      </c>
      <c r="AD15" s="85" t="s">
        <v>1421</v>
      </c>
      <c r="AE15" s="85" t="s">
        <v>1421</v>
      </c>
      <c r="AF15" s="85" t="s">
        <v>1421</v>
      </c>
    </row>
    <row r="16" spans="1:32" ht="14.25" x14ac:dyDescent="0.2">
      <c r="A16" s="41"/>
      <c r="B16" s="37" t="s">
        <v>1398</v>
      </c>
      <c r="C16" s="44" t="s">
        <v>1399</v>
      </c>
      <c r="G16" s="58"/>
      <c r="H16" s="59" t="s">
        <v>1423</v>
      </c>
      <c r="I16" s="58" t="s">
        <v>1422</v>
      </c>
      <c r="J16" s="56"/>
      <c r="M16" s="84"/>
      <c r="N16" s="85" t="s">
        <v>1423</v>
      </c>
      <c r="O16" s="85" t="s">
        <v>1423</v>
      </c>
      <c r="P16" s="85" t="s">
        <v>1423</v>
      </c>
      <c r="Q16" s="85" t="s">
        <v>1423</v>
      </c>
      <c r="R16" s="85" t="s">
        <v>1423</v>
      </c>
      <c r="S16" s="85" t="s">
        <v>1423</v>
      </c>
      <c r="T16" s="85" t="s">
        <v>1423</v>
      </c>
      <c r="U16" s="85" t="s">
        <v>1423</v>
      </c>
      <c r="V16" s="85" t="s">
        <v>1423</v>
      </c>
      <c r="W16" s="85" t="s">
        <v>1423</v>
      </c>
      <c r="X16" s="85" t="s">
        <v>1423</v>
      </c>
      <c r="Y16" s="85" t="s">
        <v>1423</v>
      </c>
      <c r="Z16" s="85" t="s">
        <v>1423</v>
      </c>
      <c r="AB16" s="85" t="s">
        <v>1423</v>
      </c>
      <c r="AC16" s="85" t="s">
        <v>1423</v>
      </c>
      <c r="AD16" s="85" t="s">
        <v>1423</v>
      </c>
      <c r="AE16" s="85" t="s">
        <v>1423</v>
      </c>
      <c r="AF16" s="85" t="s">
        <v>1423</v>
      </c>
    </row>
    <row r="17" spans="1:32" ht="14.25" x14ac:dyDescent="0.2">
      <c r="A17" s="41"/>
      <c r="B17" s="47" t="s">
        <v>1400</v>
      </c>
      <c r="C17" s="48" t="s">
        <v>1401</v>
      </c>
      <c r="G17" s="58"/>
      <c r="H17" s="59" t="s">
        <v>1424</v>
      </c>
      <c r="I17" s="58" t="s">
        <v>1422</v>
      </c>
      <c r="J17" s="56"/>
      <c r="M17" s="84"/>
      <c r="N17" s="85" t="s">
        <v>1424</v>
      </c>
      <c r="O17" s="85" t="s">
        <v>1424</v>
      </c>
      <c r="P17" s="85" t="s">
        <v>1424</v>
      </c>
      <c r="Q17" s="85" t="s">
        <v>1424</v>
      </c>
      <c r="R17" s="85" t="s">
        <v>1424</v>
      </c>
      <c r="S17" s="85" t="s">
        <v>1424</v>
      </c>
      <c r="T17" s="85" t="s">
        <v>1424</v>
      </c>
      <c r="U17" s="85" t="s">
        <v>1424</v>
      </c>
      <c r="V17" s="85" t="s">
        <v>1424</v>
      </c>
      <c r="W17" s="85" t="s">
        <v>1424</v>
      </c>
      <c r="X17" s="85" t="s">
        <v>1424</v>
      </c>
      <c r="Y17" s="85" t="s">
        <v>1424</v>
      </c>
      <c r="Z17" s="85" t="s">
        <v>1424</v>
      </c>
      <c r="AB17" s="85" t="s">
        <v>1424</v>
      </c>
      <c r="AC17" s="85" t="s">
        <v>1424</v>
      </c>
      <c r="AD17" s="85" t="s">
        <v>1424</v>
      </c>
      <c r="AE17" s="85" t="s">
        <v>1424</v>
      </c>
      <c r="AF17" s="85" t="s">
        <v>1424</v>
      </c>
    </row>
    <row r="18" spans="1:32" ht="14.25" x14ac:dyDescent="0.2">
      <c r="A18" s="41"/>
      <c r="B18" s="37" t="s">
        <v>1402</v>
      </c>
      <c r="C18" s="44" t="s">
        <v>608</v>
      </c>
      <c r="G18" s="58"/>
      <c r="H18" s="59" t="s">
        <v>1422</v>
      </c>
      <c r="I18" s="58" t="s">
        <v>1422</v>
      </c>
      <c r="J18" s="56"/>
      <c r="M18" s="84"/>
      <c r="N18" s="85" t="s">
        <v>1422</v>
      </c>
      <c r="O18" s="85" t="s">
        <v>1422</v>
      </c>
      <c r="P18" s="85" t="s">
        <v>1422</v>
      </c>
      <c r="Q18" s="85" t="s">
        <v>1422</v>
      </c>
      <c r="R18" s="85" t="s">
        <v>1422</v>
      </c>
      <c r="S18" s="85" t="s">
        <v>1422</v>
      </c>
      <c r="T18" s="85" t="s">
        <v>1422</v>
      </c>
      <c r="U18" s="85" t="s">
        <v>1422</v>
      </c>
      <c r="V18" s="85" t="s">
        <v>1422</v>
      </c>
      <c r="W18" s="85" t="s">
        <v>1422</v>
      </c>
      <c r="X18" s="85" t="s">
        <v>1422</v>
      </c>
      <c r="Y18" s="85" t="s">
        <v>1422</v>
      </c>
      <c r="Z18" s="85" t="s">
        <v>1422</v>
      </c>
      <c r="AB18" s="85" t="s">
        <v>1422</v>
      </c>
      <c r="AC18" s="85" t="s">
        <v>1422</v>
      </c>
      <c r="AD18" s="85" t="s">
        <v>1422</v>
      </c>
      <c r="AE18" s="85" t="s">
        <v>1422</v>
      </c>
      <c r="AF18" s="85" t="s">
        <v>1422</v>
      </c>
    </row>
    <row r="19" spans="1:32" x14ac:dyDescent="0.2">
      <c r="A19" s="41"/>
      <c r="B19" s="37" t="s">
        <v>1442</v>
      </c>
      <c r="C19" s="65"/>
    </row>
    <row r="20" spans="1:32" x14ac:dyDescent="0.2">
      <c r="A20" s="41"/>
      <c r="B20" s="42" t="s">
        <v>1512</v>
      </c>
      <c r="C20" s="65"/>
    </row>
    <row r="21" spans="1:32" x14ac:dyDescent="0.2">
      <c r="A21" s="41"/>
      <c r="B21" s="42" t="s">
        <v>1513</v>
      </c>
      <c r="C21" s="65"/>
    </row>
    <row r="22" spans="1:32" x14ac:dyDescent="0.2">
      <c r="A22" s="41"/>
      <c r="B22" s="42" t="s">
        <v>1514</v>
      </c>
      <c r="C22" s="65"/>
    </row>
    <row r="23" spans="1:32" x14ac:dyDescent="0.2">
      <c r="A23" s="41"/>
      <c r="B23" s="87" t="s">
        <v>1515</v>
      </c>
      <c r="C23" s="65"/>
    </row>
    <row r="24" spans="1:32" s="20" customFormat="1" x14ac:dyDescent="0.2">
      <c r="A24" s="41"/>
      <c r="B24" s="42" t="s">
        <v>1516</v>
      </c>
      <c r="C24" s="65"/>
    </row>
    <row r="25" spans="1:32" s="20" customFormat="1" x14ac:dyDescent="0.2">
      <c r="A25" s="41"/>
      <c r="B25" s="49"/>
      <c r="C25" s="50"/>
    </row>
    <row r="26" spans="1:32" x14ac:dyDescent="0.2">
      <c r="A26" s="41"/>
      <c r="B26" s="49" t="s">
        <v>1403</v>
      </c>
      <c r="C26" s="50"/>
      <c r="G26" s="20"/>
      <c r="H26" s="20"/>
    </row>
    <row r="27" spans="1:32" ht="13.5" thickBot="1" x14ac:dyDescent="0.25">
      <c r="A27" s="51"/>
      <c r="B27" s="52" t="s">
        <v>1404</v>
      </c>
      <c r="C27" s="53"/>
      <c r="G27" s="20"/>
      <c r="H27" s="20"/>
    </row>
    <row r="28" spans="1:32" x14ac:dyDescent="0.2">
      <c r="G28" s="20"/>
      <c r="H28" s="20"/>
    </row>
    <row r="29" spans="1:32" x14ac:dyDescent="0.2">
      <c r="G29" s="20"/>
      <c r="H29" s="20"/>
    </row>
    <row r="30" spans="1:32" x14ac:dyDescent="0.2">
      <c r="C30" s="90" t="s">
        <v>1439</v>
      </c>
    </row>
    <row r="31" spans="1:32" x14ac:dyDescent="0.2">
      <c r="C31" s="90" t="s">
        <v>1440</v>
      </c>
    </row>
    <row r="38" spans="2:2" x14ac:dyDescent="0.2">
      <c r="B38" s="21"/>
    </row>
  </sheetData>
  <mergeCells count="4">
    <mergeCell ref="A1:C1"/>
    <mergeCell ref="B3:B4"/>
    <mergeCell ref="C3:C4"/>
    <mergeCell ref="G1:I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380"/>
  <sheetViews>
    <sheetView workbookViewId="0">
      <selection activeCell="B37" sqref="B37"/>
    </sheetView>
  </sheetViews>
  <sheetFormatPr defaultRowHeight="12.75" x14ac:dyDescent="0.2"/>
  <cols>
    <col min="1" max="1" width="6.42578125" bestFit="1" customWidth="1"/>
    <col min="2" max="2" width="39.140625" customWidth="1"/>
    <col min="3" max="3" width="18.85546875" customWidth="1"/>
    <col min="4" max="4" width="39.85546875" customWidth="1"/>
    <col min="5" max="5" width="22.140625" bestFit="1" customWidth="1"/>
    <col min="6" max="6" width="41.7109375" bestFit="1" customWidth="1"/>
  </cols>
  <sheetData>
    <row r="1" spans="1:6" x14ac:dyDescent="0.2">
      <c r="A1" s="76" t="s">
        <v>74</v>
      </c>
      <c r="B1" s="77" t="s">
        <v>75</v>
      </c>
      <c r="C1" s="76" t="s">
        <v>1373</v>
      </c>
      <c r="D1" s="78" t="s">
        <v>1112</v>
      </c>
      <c r="E1" s="79" t="s">
        <v>1425</v>
      </c>
      <c r="F1" s="80" t="s">
        <v>1374</v>
      </c>
    </row>
    <row r="2" spans="1:6" s="20" customFormat="1" x14ac:dyDescent="0.2">
      <c r="A2" s="68"/>
      <c r="B2" s="60"/>
      <c r="C2" s="63"/>
      <c r="D2" s="64"/>
      <c r="E2" s="72">
        <f>COUNTIF($F$3:F500,"?*")</f>
        <v>378</v>
      </c>
      <c r="F2" s="74"/>
    </row>
    <row r="3" spans="1:6" ht="13.5" thickBot="1" x14ac:dyDescent="0.25">
      <c r="A3" s="63" t="s">
        <v>76</v>
      </c>
      <c r="B3" s="61" t="s">
        <v>77</v>
      </c>
      <c r="C3" s="63">
        <f>IF(ISNUMBER(SEARCH(MODELO!$D$16,UN!D3)),MAX(UN!$C2:C$2)+1,0)</f>
        <v>1</v>
      </c>
      <c r="D3" s="65" t="str">
        <f>CONCATENATE(A3," - ",B3)</f>
        <v>AA - IBC, rigid plastic</v>
      </c>
      <c r="E3" s="73" t="str">
        <f ca="1">OFFSET($F$3,,,COUNTIF($F$3:F500,"?*"))</f>
        <v>AA - IBC, rigid plastic</v>
      </c>
      <c r="F3" s="74" t="str">
        <f>IFERROR(VLOOKUP(ROWS($F$3:F3),$C$3:$D$380,2,FALSE),"")</f>
        <v>AA - IBC, rigid plastic</v>
      </c>
    </row>
    <row r="4" spans="1:6" x14ac:dyDescent="0.2">
      <c r="A4" s="63" t="s">
        <v>78</v>
      </c>
      <c r="B4" s="61" t="s">
        <v>79</v>
      </c>
      <c r="C4" s="63">
        <f>IF(ISNUMBER(SEARCH(MODELO!$D$16,UN!D4)),MAX(UN!$C$2:C3)+1,0)</f>
        <v>2</v>
      </c>
      <c r="D4" s="65" t="str">
        <f t="shared" ref="D4:D67" si="0">CONCATENATE(A4," - ",B4)</f>
        <v>AB - Receptacle, fibre</v>
      </c>
      <c r="F4" s="74" t="str">
        <f>IFERROR(VLOOKUP(ROWS($F$3:F4),$C$3:$D$380,2,FALSE),"")</f>
        <v>AB - Receptacle, fibre</v>
      </c>
    </row>
    <row r="5" spans="1:6" x14ac:dyDescent="0.2">
      <c r="A5" s="63" t="s">
        <v>80</v>
      </c>
      <c r="B5" s="61" t="s">
        <v>81</v>
      </c>
      <c r="C5" s="63">
        <f>IF(ISNUMBER(SEARCH(MODELO!$D$16,UN!D5)),MAX(UN!$C$2:C4)+1,0)</f>
        <v>3</v>
      </c>
      <c r="D5" s="65" t="str">
        <f t="shared" si="0"/>
        <v>AC - Receptacle, paper</v>
      </c>
      <c r="F5" s="74" t="str">
        <f>IFERROR(VLOOKUP(ROWS($F$3:F5),$C$3:$D$380,2,FALSE),"")</f>
        <v>AC - Receptacle, paper</v>
      </c>
    </row>
    <row r="6" spans="1:6" x14ac:dyDescent="0.2">
      <c r="A6" s="63" t="s">
        <v>82</v>
      </c>
      <c r="B6" s="61" t="s">
        <v>83</v>
      </c>
      <c r="C6" s="63">
        <f>IF(ISNUMBER(SEARCH(MODELO!$D$16,UN!D6)),MAX(UN!$C$2:C5)+1,0)</f>
        <v>4</v>
      </c>
      <c r="D6" s="65" t="str">
        <f t="shared" si="0"/>
        <v>AD - Receptacle, wooden</v>
      </c>
      <c r="F6" s="74" t="str">
        <f>IFERROR(VLOOKUP(ROWS($F$3:F6),$C$3:$D$380,2,FALSE),"")</f>
        <v>AD - Receptacle, wooden</v>
      </c>
    </row>
    <row r="7" spans="1:6" x14ac:dyDescent="0.2">
      <c r="A7" s="63" t="s">
        <v>84</v>
      </c>
      <c r="B7" s="61" t="s">
        <v>85</v>
      </c>
      <c r="C7" s="63">
        <f>IF(ISNUMBER(SEARCH(MODELO!$D$16,UN!D7)),MAX(UN!$C$2:C6)+1,0)</f>
        <v>5</v>
      </c>
      <c r="D7" s="65" t="str">
        <f t="shared" si="0"/>
        <v>AE - Aerosol</v>
      </c>
      <c r="F7" s="74" t="str">
        <f>IFERROR(VLOOKUP(ROWS($F$3:F7),$C$3:$D$380,2,FALSE),"")</f>
        <v>AE - Aerosol</v>
      </c>
    </row>
    <row r="8" spans="1:6" x14ac:dyDescent="0.2">
      <c r="A8" s="63" t="s">
        <v>86</v>
      </c>
      <c r="B8" s="61" t="s">
        <v>87</v>
      </c>
      <c r="C8" s="63">
        <f>IF(ISNUMBER(SEARCH(MODELO!$D$16,UN!D8)),MAX(UN!$C$2:C7)+1,0)</f>
        <v>6</v>
      </c>
      <c r="D8" s="65" t="str">
        <f t="shared" si="0"/>
        <v>AF - Pallet, modular, collars 80cms * 60cms</v>
      </c>
      <c r="F8" s="74" t="str">
        <f>IFERROR(VLOOKUP(ROWS($F$3:F8),$C$3:$D$380,2,FALSE),"")</f>
        <v>AF - Pallet, modular, collars 80cms * 60cms</v>
      </c>
    </row>
    <row r="9" spans="1:6" x14ac:dyDescent="0.2">
      <c r="A9" s="63" t="s">
        <v>88</v>
      </c>
      <c r="B9" s="61" t="s">
        <v>89</v>
      </c>
      <c r="C9" s="63">
        <f>IF(ISNUMBER(SEARCH(MODELO!$D$16,UN!D9)),MAX(UN!$C$2:C8)+1,0)</f>
        <v>7</v>
      </c>
      <c r="D9" s="65" t="str">
        <f t="shared" si="0"/>
        <v>AG - Pallet, shrinkwrapped</v>
      </c>
      <c r="F9" s="74" t="str">
        <f>IFERROR(VLOOKUP(ROWS($F$3:F9),$C$3:$D$380,2,FALSE),"")</f>
        <v>AG - Pallet, shrinkwrapped</v>
      </c>
    </row>
    <row r="10" spans="1:6" x14ac:dyDescent="0.2">
      <c r="A10" s="63" t="s">
        <v>90</v>
      </c>
      <c r="B10" s="61" t="s">
        <v>91</v>
      </c>
      <c r="C10" s="63">
        <f>IF(ISNUMBER(SEARCH(MODELO!$D$16,UN!D10)),MAX(UN!$C$2:C9)+1,0)</f>
        <v>8</v>
      </c>
      <c r="D10" s="65" t="str">
        <f t="shared" si="0"/>
        <v>AH - Pallet, 100cms * 110cms</v>
      </c>
      <c r="F10" s="74" t="str">
        <f>IFERROR(VLOOKUP(ROWS($F$3:F10),$C$3:$D$380,2,FALSE),"")</f>
        <v>AH - Pallet, 100cms * 110cms</v>
      </c>
    </row>
    <row r="11" spans="1:6" x14ac:dyDescent="0.2">
      <c r="A11" s="63" t="s">
        <v>92</v>
      </c>
      <c r="B11" s="61" t="s">
        <v>93</v>
      </c>
      <c r="C11" s="63">
        <f>IF(ISNUMBER(SEARCH(MODELO!$D$16,UN!D11)),MAX(UN!$C$2:C10)+1,0)</f>
        <v>9</v>
      </c>
      <c r="D11" s="65" t="str">
        <f t="shared" si="0"/>
        <v>AI - Clamshell</v>
      </c>
      <c r="F11" s="74" t="str">
        <f>IFERROR(VLOOKUP(ROWS($F$3:F11),$C$3:$D$380,2,FALSE),"")</f>
        <v>AI - Clamshell</v>
      </c>
    </row>
    <row r="12" spans="1:6" x14ac:dyDescent="0.2">
      <c r="A12" s="63" t="s">
        <v>94</v>
      </c>
      <c r="B12" s="61" t="s">
        <v>95</v>
      </c>
      <c r="C12" s="63">
        <f>IF(ISNUMBER(SEARCH(MODELO!$D$16,UN!D12)),MAX(UN!$C$2:C11)+1,0)</f>
        <v>10</v>
      </c>
      <c r="D12" s="65" t="str">
        <f t="shared" si="0"/>
        <v>AJ - Cone</v>
      </c>
      <c r="F12" s="74" t="str">
        <f>IFERROR(VLOOKUP(ROWS($F$3:F12),$C$3:$D$380,2,FALSE),"")</f>
        <v>AJ - Cone</v>
      </c>
    </row>
    <row r="13" spans="1:6" x14ac:dyDescent="0.2">
      <c r="A13" s="63" t="s">
        <v>96</v>
      </c>
      <c r="B13" s="61" t="s">
        <v>97</v>
      </c>
      <c r="C13" s="63">
        <f>IF(ISNUMBER(SEARCH(MODELO!$D$16,UN!D13)),MAX(UN!$C$2:C12)+1,0)</f>
        <v>11</v>
      </c>
      <c r="D13" s="65" t="str">
        <f t="shared" si="0"/>
        <v>AL - Ball</v>
      </c>
      <c r="F13" s="74" t="str">
        <f>IFERROR(VLOOKUP(ROWS($F$3:F13),$C$3:$D$380,2,FALSE),"")</f>
        <v>AL - Ball</v>
      </c>
    </row>
    <row r="14" spans="1:6" x14ac:dyDescent="0.2">
      <c r="A14" s="63" t="s">
        <v>98</v>
      </c>
      <c r="B14" s="61" t="s">
        <v>99</v>
      </c>
      <c r="C14" s="63">
        <f>IF(ISNUMBER(SEARCH(MODELO!$D$16,UN!D14)),MAX(UN!$C$2:C13)+1,0)</f>
        <v>12</v>
      </c>
      <c r="D14" s="65" t="str">
        <f t="shared" si="0"/>
        <v>AM - Ampoule, non-protected</v>
      </c>
      <c r="F14" s="74" t="str">
        <f>IFERROR(VLOOKUP(ROWS($F$3:F14),$C$3:$D$380,2,FALSE),"")</f>
        <v>AM - Ampoule, non-protected</v>
      </c>
    </row>
    <row r="15" spans="1:6" x14ac:dyDescent="0.2">
      <c r="A15" s="63" t="s">
        <v>100</v>
      </c>
      <c r="B15" s="61" t="s">
        <v>101</v>
      </c>
      <c r="C15" s="63">
        <f>IF(ISNUMBER(SEARCH(MODELO!$D$16,UN!D15)),MAX(UN!$C$2:C14)+1,0)</f>
        <v>13</v>
      </c>
      <c r="D15" s="65" t="str">
        <f t="shared" si="0"/>
        <v>AP - Ampoule, protected</v>
      </c>
      <c r="F15" s="74" t="str">
        <f>IFERROR(VLOOKUP(ROWS($F$3:F15),$C$3:$D$380,2,FALSE),"")</f>
        <v>AP - Ampoule, protected</v>
      </c>
    </row>
    <row r="16" spans="1:6" x14ac:dyDescent="0.2">
      <c r="A16" s="63" t="s">
        <v>102</v>
      </c>
      <c r="B16" s="61" t="s">
        <v>103</v>
      </c>
      <c r="C16" s="63">
        <f>IF(ISNUMBER(SEARCH(MODELO!$D$16,UN!D16)),MAX(UN!$C$2:C15)+1,0)</f>
        <v>14</v>
      </c>
      <c r="D16" s="65" t="str">
        <f t="shared" si="0"/>
        <v>AT - Atomizer</v>
      </c>
      <c r="F16" s="74" t="str">
        <f>IFERROR(VLOOKUP(ROWS($F$3:F16),$C$3:$D$380,2,FALSE),"")</f>
        <v>AT - Atomizer</v>
      </c>
    </row>
    <row r="17" spans="1:6" x14ac:dyDescent="0.2">
      <c r="A17" s="63" t="s">
        <v>104</v>
      </c>
      <c r="B17" s="61" t="s">
        <v>105</v>
      </c>
      <c r="C17" s="63">
        <f>IF(ISNUMBER(SEARCH(MODELO!$D$16,UN!D17)),MAX(UN!$C$2:C16)+1,0)</f>
        <v>15</v>
      </c>
      <c r="D17" s="65" t="str">
        <f t="shared" si="0"/>
        <v>AV - Capsule</v>
      </c>
      <c r="F17" s="74" t="str">
        <f>IFERROR(VLOOKUP(ROWS($F$3:F17),$C$3:$D$380,2,FALSE),"")</f>
        <v>AV - Capsule</v>
      </c>
    </row>
    <row r="18" spans="1:6" x14ac:dyDescent="0.2">
      <c r="A18" s="63" t="s">
        <v>106</v>
      </c>
      <c r="B18" s="61" t="s">
        <v>107</v>
      </c>
      <c r="C18" s="63">
        <f>IF(ISNUMBER(SEARCH(MODELO!$D$16,UN!D18)),MAX(UN!$C$2:C17)+1,0)</f>
        <v>16</v>
      </c>
      <c r="D18" s="65" t="str">
        <f t="shared" si="0"/>
        <v>BA - Barrel</v>
      </c>
      <c r="F18" s="74" t="str">
        <f>IFERROR(VLOOKUP(ROWS($F$3:F18),$C$3:$D$380,2,FALSE),"")</f>
        <v>BA - Barrel</v>
      </c>
    </row>
    <row r="19" spans="1:6" x14ac:dyDescent="0.2">
      <c r="A19" s="63" t="s">
        <v>108</v>
      </c>
      <c r="B19" s="61" t="s">
        <v>109</v>
      </c>
      <c r="C19" s="63">
        <f>IF(ISNUMBER(SEARCH(MODELO!$D$16,UN!D19)),MAX(UN!$C$2:C18)+1,0)</f>
        <v>17</v>
      </c>
      <c r="D19" s="65" t="str">
        <f t="shared" si="0"/>
        <v>BB - Bobbin</v>
      </c>
      <c r="F19" s="74" t="str">
        <f>IFERROR(VLOOKUP(ROWS($F$3:F19),$C$3:$D$380,2,FALSE),"")</f>
        <v>BB - Bobbin</v>
      </c>
    </row>
    <row r="20" spans="1:6" x14ac:dyDescent="0.2">
      <c r="A20" s="63" t="s">
        <v>110</v>
      </c>
      <c r="B20" s="61" t="s">
        <v>111</v>
      </c>
      <c r="C20" s="63">
        <f>IF(ISNUMBER(SEARCH(MODELO!$D$16,UN!D20)),MAX(UN!$C$2:C19)+1,0)</f>
        <v>18</v>
      </c>
      <c r="D20" s="65" t="str">
        <f t="shared" si="0"/>
        <v>BC - Bottlecrate, bottlerack</v>
      </c>
      <c r="F20" s="74" t="str">
        <f>IFERROR(VLOOKUP(ROWS($F$3:F20),$C$3:$D$380,2,FALSE),"")</f>
        <v>BC - Bottlecrate, bottlerack</v>
      </c>
    </row>
    <row r="21" spans="1:6" x14ac:dyDescent="0.2">
      <c r="A21" s="63" t="s">
        <v>112</v>
      </c>
      <c r="B21" s="61" t="s">
        <v>113</v>
      </c>
      <c r="C21" s="63">
        <f>IF(ISNUMBER(SEARCH(MODELO!$D$16,UN!D21)),MAX(UN!$C$2:C20)+1,0)</f>
        <v>19</v>
      </c>
      <c r="D21" s="65" t="str">
        <f t="shared" si="0"/>
        <v>BD - Board</v>
      </c>
      <c r="F21" s="74" t="str">
        <f>IFERROR(VLOOKUP(ROWS($F$3:F21),$C$3:$D$380,2,FALSE),"")</f>
        <v>BD - Board</v>
      </c>
    </row>
    <row r="22" spans="1:6" x14ac:dyDescent="0.2">
      <c r="A22" s="63" t="s">
        <v>114</v>
      </c>
      <c r="B22" s="61" t="s">
        <v>115</v>
      </c>
      <c r="C22" s="63">
        <f>IF(ISNUMBER(SEARCH(MODELO!$D$16,UN!D22)),MAX(UN!$C$2:C21)+1,0)</f>
        <v>20</v>
      </c>
      <c r="D22" s="65" t="str">
        <f t="shared" si="0"/>
        <v>BE - Bundle</v>
      </c>
      <c r="F22" s="74" t="str">
        <f>IFERROR(VLOOKUP(ROWS($F$3:F22),$C$3:$D$380,2,FALSE),"")</f>
        <v>BE - Bundle</v>
      </c>
    </row>
    <row r="23" spans="1:6" x14ac:dyDescent="0.2">
      <c r="A23" s="63" t="s">
        <v>116</v>
      </c>
      <c r="B23" s="61" t="s">
        <v>117</v>
      </c>
      <c r="C23" s="63">
        <f>IF(ISNUMBER(SEARCH(MODELO!$D$16,UN!D23)),MAX(UN!$C$2:C22)+1,0)</f>
        <v>21</v>
      </c>
      <c r="D23" s="65" t="str">
        <f t="shared" si="0"/>
        <v>BF - Ballon, non protected</v>
      </c>
      <c r="F23" s="74" t="str">
        <f>IFERROR(VLOOKUP(ROWS($F$3:F23),$C$3:$D$380,2,FALSE),"")</f>
        <v>BF - Ballon, non protected</v>
      </c>
    </row>
    <row r="24" spans="1:6" x14ac:dyDescent="0.2">
      <c r="A24" s="63" t="s">
        <v>118</v>
      </c>
      <c r="B24" s="61" t="s">
        <v>119</v>
      </c>
      <c r="C24" s="63">
        <f>IF(ISNUMBER(SEARCH(MODELO!$D$16,UN!D24)),MAX(UN!$C$2:C23)+1,0)</f>
        <v>22</v>
      </c>
      <c r="D24" s="65" t="str">
        <f t="shared" si="0"/>
        <v>BG - Bag</v>
      </c>
      <c r="F24" s="74" t="str">
        <f>IFERROR(VLOOKUP(ROWS($F$3:F24),$C$3:$D$380,2,FALSE),"")</f>
        <v>BG - Bag</v>
      </c>
    </row>
    <row r="25" spans="1:6" x14ac:dyDescent="0.2">
      <c r="A25" s="63" t="s">
        <v>120</v>
      </c>
      <c r="B25" s="61" t="s">
        <v>121</v>
      </c>
      <c r="C25" s="63">
        <f>IF(ISNUMBER(SEARCH(MODELO!$D$16,UN!D25)),MAX(UN!$C$2:C24)+1,0)</f>
        <v>23</v>
      </c>
      <c r="D25" s="65" t="str">
        <f t="shared" si="0"/>
        <v>BH - Bunch</v>
      </c>
      <c r="F25" s="74" t="str">
        <f>IFERROR(VLOOKUP(ROWS($F$3:F25),$C$3:$D$380,2,FALSE),"")</f>
        <v>BH - Bunch</v>
      </c>
    </row>
    <row r="26" spans="1:6" x14ac:dyDescent="0.2">
      <c r="A26" s="63" t="s">
        <v>122</v>
      </c>
      <c r="B26" s="61" t="s">
        <v>123</v>
      </c>
      <c r="C26" s="63">
        <f>IF(ISNUMBER(SEARCH(MODELO!$D$16,UN!D26)),MAX(UN!$C$2:C25)+1,0)</f>
        <v>24</v>
      </c>
      <c r="D26" s="65" t="str">
        <f t="shared" si="0"/>
        <v>BI - Bin</v>
      </c>
      <c r="F26" s="74" t="str">
        <f>IFERROR(VLOOKUP(ROWS($F$3:F26),$C$3:$D$380,2,FALSE),"")</f>
        <v>BI - Bin</v>
      </c>
    </row>
    <row r="27" spans="1:6" x14ac:dyDescent="0.2">
      <c r="A27" s="63" t="s">
        <v>124</v>
      </c>
      <c r="B27" s="61" t="s">
        <v>125</v>
      </c>
      <c r="C27" s="63">
        <f>IF(ISNUMBER(SEARCH(MODELO!$D$16,UN!D27)),MAX(UN!$C$2:C26)+1,0)</f>
        <v>25</v>
      </c>
      <c r="D27" s="65" t="str">
        <f t="shared" si="0"/>
        <v>BJ - Bucket</v>
      </c>
      <c r="F27" s="74" t="str">
        <f>IFERROR(VLOOKUP(ROWS($F$3:F27),$C$3:$D$380,2,FALSE),"")</f>
        <v>BJ - Bucket</v>
      </c>
    </row>
    <row r="28" spans="1:6" x14ac:dyDescent="0.2">
      <c r="A28" s="63" t="s">
        <v>126</v>
      </c>
      <c r="B28" s="61" t="s">
        <v>127</v>
      </c>
      <c r="C28" s="63">
        <f>IF(ISNUMBER(SEARCH(MODELO!$D$16,UN!D28)),MAX(UN!$C$2:C27)+1,0)</f>
        <v>26</v>
      </c>
      <c r="D28" s="65" t="str">
        <f t="shared" si="0"/>
        <v>BK - Basket</v>
      </c>
      <c r="F28" s="74" t="str">
        <f>IFERROR(VLOOKUP(ROWS($F$3:F28),$C$3:$D$380,2,FALSE),"")</f>
        <v>BK - Basket</v>
      </c>
    </row>
    <row r="29" spans="1:6" x14ac:dyDescent="0.2">
      <c r="A29" s="63" t="s">
        <v>128</v>
      </c>
      <c r="B29" s="61" t="s">
        <v>129</v>
      </c>
      <c r="C29" s="63">
        <f>IF(ISNUMBER(SEARCH(MODELO!$D$16,UN!D29)),MAX(UN!$C$2:C28)+1,0)</f>
        <v>27</v>
      </c>
      <c r="D29" s="65" t="str">
        <f t="shared" si="0"/>
        <v>BL - Bale, compressed</v>
      </c>
      <c r="F29" s="74" t="str">
        <f>IFERROR(VLOOKUP(ROWS($F$3:F29),$C$3:$D$380,2,FALSE),"")</f>
        <v>BL - Bale, compressed</v>
      </c>
    </row>
    <row r="30" spans="1:6" x14ac:dyDescent="0.2">
      <c r="A30" s="63" t="s">
        <v>130</v>
      </c>
      <c r="B30" s="61" t="s">
        <v>131</v>
      </c>
      <c r="C30" s="63">
        <f>IF(ISNUMBER(SEARCH(MODELO!$D$16,UN!D30)),MAX(UN!$C$2:C29)+1,0)</f>
        <v>28</v>
      </c>
      <c r="D30" s="65" t="str">
        <f t="shared" si="0"/>
        <v>BM - Basin</v>
      </c>
      <c r="F30" s="74" t="str">
        <f>IFERROR(VLOOKUP(ROWS($F$3:F30),$C$3:$D$380,2,FALSE),"")</f>
        <v>BM - Basin</v>
      </c>
    </row>
    <row r="31" spans="1:6" x14ac:dyDescent="0.2">
      <c r="A31" s="63" t="s">
        <v>132</v>
      </c>
      <c r="B31" s="61" t="s">
        <v>133</v>
      </c>
      <c r="C31" s="63">
        <f>IF(ISNUMBER(SEARCH(MODELO!$D$16,UN!D31)),MAX(UN!$C$2:C30)+1,0)</f>
        <v>29</v>
      </c>
      <c r="D31" s="65" t="str">
        <f t="shared" si="0"/>
        <v>BN - Bale, non-compressed</v>
      </c>
      <c r="F31" s="74" t="str">
        <f>IFERROR(VLOOKUP(ROWS($F$3:F31),$C$3:$D$380,2,FALSE),"")</f>
        <v>BN - Bale, non-compressed</v>
      </c>
    </row>
    <row r="32" spans="1:6" x14ac:dyDescent="0.2">
      <c r="A32" s="63" t="s">
        <v>134</v>
      </c>
      <c r="B32" s="61" t="s">
        <v>135</v>
      </c>
      <c r="C32" s="63">
        <f>IF(ISNUMBER(SEARCH(MODELO!$D$16,UN!D32)),MAX(UN!$C$2:C31)+1,0)</f>
        <v>30</v>
      </c>
      <c r="D32" s="65" t="str">
        <f t="shared" si="0"/>
        <v>BO - Bottle, non-protected, cylindrical</v>
      </c>
      <c r="F32" s="74" t="str">
        <f>IFERROR(VLOOKUP(ROWS($F$3:F32),$C$3:$D$380,2,FALSE),"")</f>
        <v>BO - Bottle, non-protected, cylindrical</v>
      </c>
    </row>
    <row r="33" spans="1:6" x14ac:dyDescent="0.2">
      <c r="A33" s="63" t="s">
        <v>136</v>
      </c>
      <c r="B33" s="61" t="s">
        <v>137</v>
      </c>
      <c r="C33" s="63">
        <f>IF(ISNUMBER(SEARCH(MODELO!$D$16,UN!D33)),MAX(UN!$C$2:C32)+1,0)</f>
        <v>31</v>
      </c>
      <c r="D33" s="65" t="str">
        <f t="shared" si="0"/>
        <v>BP - Ballon, protected</v>
      </c>
      <c r="F33" s="74" t="str">
        <f>IFERROR(VLOOKUP(ROWS($F$3:F33),$C$3:$D$380,2,FALSE),"")</f>
        <v>BP - Ballon, protected</v>
      </c>
    </row>
    <row r="34" spans="1:6" x14ac:dyDescent="0.2">
      <c r="A34" s="63" t="s">
        <v>138</v>
      </c>
      <c r="B34" s="61" t="s">
        <v>139</v>
      </c>
      <c r="C34" s="63">
        <f>IF(ISNUMBER(SEARCH(MODELO!$D$16,UN!D34)),MAX(UN!$C$2:C33)+1,0)</f>
        <v>32</v>
      </c>
      <c r="D34" s="65" t="str">
        <f t="shared" si="0"/>
        <v>BQ - Bottle, protected, cylindrical</v>
      </c>
      <c r="F34" s="74" t="str">
        <f>IFERROR(VLOOKUP(ROWS($F$3:F34),$C$3:$D$380,2,FALSE),"")</f>
        <v>BQ - Bottle, protected, cylindrical</v>
      </c>
    </row>
    <row r="35" spans="1:6" x14ac:dyDescent="0.2">
      <c r="A35" s="63" t="s">
        <v>140</v>
      </c>
      <c r="B35" s="61" t="s">
        <v>141</v>
      </c>
      <c r="C35" s="63">
        <f>IF(ISNUMBER(SEARCH(MODELO!$D$16,UN!D35)),MAX(UN!$C$2:C34)+1,0)</f>
        <v>33</v>
      </c>
      <c r="D35" s="65" t="str">
        <f t="shared" si="0"/>
        <v>BR - Bar</v>
      </c>
      <c r="F35" s="74" t="str">
        <f>IFERROR(VLOOKUP(ROWS($F$3:F35),$C$3:$D$380,2,FALSE),"")</f>
        <v>BR - Bar</v>
      </c>
    </row>
    <row r="36" spans="1:6" x14ac:dyDescent="0.2">
      <c r="A36" s="63" t="s">
        <v>142</v>
      </c>
      <c r="B36" s="61" t="s">
        <v>143</v>
      </c>
      <c r="C36" s="63">
        <f>IF(ISNUMBER(SEARCH(MODELO!$D$16,UN!D36)),MAX(UN!$C$2:C35)+1,0)</f>
        <v>34</v>
      </c>
      <c r="D36" s="65" t="str">
        <f t="shared" si="0"/>
        <v>BS - Bottle, non-protected, bulbous</v>
      </c>
      <c r="F36" s="74" t="str">
        <f>IFERROR(VLOOKUP(ROWS($F$3:F36),$C$3:$D$380,2,FALSE),"")</f>
        <v>BS - Bottle, non-protected, bulbous</v>
      </c>
    </row>
    <row r="37" spans="1:6" x14ac:dyDescent="0.2">
      <c r="A37" s="63" t="s">
        <v>144</v>
      </c>
      <c r="B37" s="61" t="s">
        <v>145</v>
      </c>
      <c r="C37" s="63">
        <f>IF(ISNUMBER(SEARCH(MODELO!$D$16,UN!D37)),MAX(UN!$C$2:C36)+1,0)</f>
        <v>35</v>
      </c>
      <c r="D37" s="65" t="str">
        <f t="shared" si="0"/>
        <v>BT - Bolt</v>
      </c>
      <c r="F37" s="74" t="str">
        <f>IFERROR(VLOOKUP(ROWS($F$3:F37),$C$3:$D$380,2,FALSE),"")</f>
        <v>BT - Bolt</v>
      </c>
    </row>
    <row r="38" spans="1:6" x14ac:dyDescent="0.2">
      <c r="A38" s="63" t="s">
        <v>146</v>
      </c>
      <c r="B38" s="61" t="s">
        <v>147</v>
      </c>
      <c r="C38" s="63">
        <f>IF(ISNUMBER(SEARCH(MODELO!$D$16,UN!D38)),MAX(UN!$C$2:C37)+1,0)</f>
        <v>36</v>
      </c>
      <c r="D38" s="65" t="str">
        <f t="shared" si="0"/>
        <v>BU - Butt</v>
      </c>
      <c r="F38" s="74" t="str">
        <f>IFERROR(VLOOKUP(ROWS($F$3:F38),$C$3:$D$380,2,FALSE),"")</f>
        <v>BU - Butt</v>
      </c>
    </row>
    <row r="39" spans="1:6" x14ac:dyDescent="0.2">
      <c r="A39" s="63" t="s">
        <v>148</v>
      </c>
      <c r="B39" s="61" t="s">
        <v>149</v>
      </c>
      <c r="C39" s="63">
        <f>IF(ISNUMBER(SEARCH(MODELO!$D$16,UN!D39)),MAX(UN!$C$2:C38)+1,0)</f>
        <v>37</v>
      </c>
      <c r="D39" s="65" t="str">
        <f t="shared" si="0"/>
        <v>BV - Bottle, protected, bulbous</v>
      </c>
      <c r="F39" s="74" t="str">
        <f>IFERROR(VLOOKUP(ROWS($F$3:F39),$C$3:$D$380,2,FALSE),"")</f>
        <v>BV - Bottle, protected, bulbous</v>
      </c>
    </row>
    <row r="40" spans="1:6" x14ac:dyDescent="0.2">
      <c r="A40" s="63" t="s">
        <v>150</v>
      </c>
      <c r="B40" s="61" t="s">
        <v>151</v>
      </c>
      <c r="C40" s="63">
        <f>IF(ISNUMBER(SEARCH(MODELO!$D$16,UN!D40)),MAX(UN!$C$2:C39)+1,0)</f>
        <v>38</v>
      </c>
      <c r="D40" s="65" t="str">
        <f t="shared" si="0"/>
        <v>BW - Box, for liquids</v>
      </c>
      <c r="F40" s="74" t="str">
        <f>IFERROR(VLOOKUP(ROWS($F$3:F40),$C$3:$D$380,2,FALSE),"")</f>
        <v>BW - Box, for liquids</v>
      </c>
    </row>
    <row r="41" spans="1:6" x14ac:dyDescent="0.2">
      <c r="A41" s="63" t="s">
        <v>152</v>
      </c>
      <c r="B41" s="61" t="s">
        <v>153</v>
      </c>
      <c r="C41" s="63">
        <f>IF(ISNUMBER(SEARCH(MODELO!$D$16,UN!D41)),MAX(UN!$C$2:C40)+1,0)</f>
        <v>39</v>
      </c>
      <c r="D41" s="65" t="str">
        <f t="shared" si="0"/>
        <v>BX - Box</v>
      </c>
      <c r="F41" s="74" t="str">
        <f>IFERROR(VLOOKUP(ROWS($F$3:F41),$C$3:$D$380,2,FALSE),"")</f>
        <v>BX - Box</v>
      </c>
    </row>
    <row r="42" spans="1:6" x14ac:dyDescent="0.2">
      <c r="A42" s="63" t="s">
        <v>154</v>
      </c>
      <c r="B42" s="61" t="s">
        <v>155</v>
      </c>
      <c r="C42" s="63">
        <f>IF(ISNUMBER(SEARCH(MODELO!$D$16,UN!D42)),MAX(UN!$C$2:C41)+1,0)</f>
        <v>40</v>
      </c>
      <c r="D42" s="65" t="str">
        <f t="shared" si="0"/>
        <v>BY - Board, in bundle/bunch/truss</v>
      </c>
      <c r="F42" s="74" t="str">
        <f>IFERROR(VLOOKUP(ROWS($F$3:F42),$C$3:$D$380,2,FALSE),"")</f>
        <v>BY - Board, in bundle/bunch/truss</v>
      </c>
    </row>
    <row r="43" spans="1:6" x14ac:dyDescent="0.2">
      <c r="A43" s="63" t="s">
        <v>156</v>
      </c>
      <c r="B43" s="61" t="s">
        <v>157</v>
      </c>
      <c r="C43" s="63">
        <f>IF(ISNUMBER(SEARCH(MODELO!$D$16,UN!D43)),MAX(UN!$C$2:C42)+1,0)</f>
        <v>41</v>
      </c>
      <c r="D43" s="65" t="str">
        <f t="shared" si="0"/>
        <v>BZ - Bars, in bundle/bunch/truss</v>
      </c>
      <c r="F43" s="74" t="str">
        <f>IFERROR(VLOOKUP(ROWS($F$3:F43),$C$3:$D$380,2,FALSE),"")</f>
        <v>BZ - Bars, in bundle/bunch/truss</v>
      </c>
    </row>
    <row r="44" spans="1:6" x14ac:dyDescent="0.2">
      <c r="A44" s="63" t="s">
        <v>158</v>
      </c>
      <c r="B44" s="61" t="s">
        <v>159</v>
      </c>
      <c r="C44" s="63">
        <f>IF(ISNUMBER(SEARCH(MODELO!$D$16,UN!D44)),MAX(UN!$C$2:C43)+1,0)</f>
        <v>42</v>
      </c>
      <c r="D44" s="65" t="str">
        <f t="shared" si="0"/>
        <v>B4 - Belt</v>
      </c>
      <c r="F44" s="74" t="str">
        <f>IFERROR(VLOOKUP(ROWS($F$3:F44),$C$3:$D$380,2,FALSE),"")</f>
        <v>B4 - Belt</v>
      </c>
    </row>
    <row r="45" spans="1:6" x14ac:dyDescent="0.2">
      <c r="A45" s="63" t="s">
        <v>160</v>
      </c>
      <c r="B45" s="61" t="s">
        <v>161</v>
      </c>
      <c r="C45" s="63">
        <f>IF(ISNUMBER(SEARCH(MODELO!$D$16,UN!D45)),MAX(UN!$C$2:C44)+1,0)</f>
        <v>43</v>
      </c>
      <c r="D45" s="65" t="str">
        <f t="shared" si="0"/>
        <v>CA - Can, rectangular</v>
      </c>
      <c r="F45" s="74" t="str">
        <f>IFERROR(VLOOKUP(ROWS($F$3:F45),$C$3:$D$380,2,FALSE),"")</f>
        <v>CA - Can, rectangular</v>
      </c>
    </row>
    <row r="46" spans="1:6" x14ac:dyDescent="0.2">
      <c r="A46" s="63" t="s">
        <v>162</v>
      </c>
      <c r="B46" s="61" t="s">
        <v>163</v>
      </c>
      <c r="C46" s="63">
        <f>IF(ISNUMBER(SEARCH(MODELO!$D$16,UN!D46)),MAX(UN!$C$2:C45)+1,0)</f>
        <v>44</v>
      </c>
      <c r="D46" s="65" t="str">
        <f t="shared" si="0"/>
        <v>CB - Crate, beer</v>
      </c>
      <c r="F46" s="74" t="str">
        <f>IFERROR(VLOOKUP(ROWS($F$3:F46),$C$3:$D$380,2,FALSE),"")</f>
        <v>CB - Crate, beer</v>
      </c>
    </row>
    <row r="47" spans="1:6" x14ac:dyDescent="0.2">
      <c r="A47" s="63" t="s">
        <v>164</v>
      </c>
      <c r="B47" s="61" t="s">
        <v>165</v>
      </c>
      <c r="C47" s="63">
        <f>IF(ISNUMBER(SEARCH(MODELO!$D$16,UN!D47)),MAX(UN!$C$2:C46)+1,0)</f>
        <v>45</v>
      </c>
      <c r="D47" s="65" t="str">
        <f t="shared" si="0"/>
        <v>CC - Churn</v>
      </c>
      <c r="F47" s="74" t="str">
        <f>IFERROR(VLOOKUP(ROWS($F$3:F47),$C$3:$D$380,2,FALSE),"")</f>
        <v>CC - Churn</v>
      </c>
    </row>
    <row r="48" spans="1:6" x14ac:dyDescent="0.2">
      <c r="A48" s="63" t="s">
        <v>166</v>
      </c>
      <c r="B48" s="61" t="s">
        <v>167</v>
      </c>
      <c r="C48" s="63">
        <f>IF(ISNUMBER(SEARCH(MODELO!$D$16,UN!D48)),MAX(UN!$C$2:C47)+1,0)</f>
        <v>46</v>
      </c>
      <c r="D48" s="65" t="str">
        <f t="shared" si="0"/>
        <v>CD - Can, with handle and spout</v>
      </c>
      <c r="F48" s="74" t="str">
        <f>IFERROR(VLOOKUP(ROWS($F$3:F48),$C$3:$D$380,2,FALSE),"")</f>
        <v>CD - Can, with handle and spout</v>
      </c>
    </row>
    <row r="49" spans="1:6" x14ac:dyDescent="0.2">
      <c r="A49" s="63" t="s">
        <v>168</v>
      </c>
      <c r="B49" s="61" t="s">
        <v>169</v>
      </c>
      <c r="C49" s="63">
        <f>IF(ISNUMBER(SEARCH(MODELO!$D$16,UN!D49)),MAX(UN!$C$2:C48)+1,0)</f>
        <v>47</v>
      </c>
      <c r="D49" s="65" t="str">
        <f t="shared" si="0"/>
        <v>CE - Creel</v>
      </c>
      <c r="F49" s="74" t="str">
        <f>IFERROR(VLOOKUP(ROWS($F$3:F49),$C$3:$D$380,2,FALSE),"")</f>
        <v>CE - Creel</v>
      </c>
    </row>
    <row r="50" spans="1:6" x14ac:dyDescent="0.2">
      <c r="A50" s="63" t="s">
        <v>170</v>
      </c>
      <c r="B50" s="61" t="s">
        <v>171</v>
      </c>
      <c r="C50" s="63">
        <f>IF(ISNUMBER(SEARCH(MODELO!$D$16,UN!D50)),MAX(UN!$C$2:C49)+1,0)</f>
        <v>48</v>
      </c>
      <c r="D50" s="65" t="str">
        <f t="shared" si="0"/>
        <v>CF - Coffer</v>
      </c>
      <c r="F50" s="74" t="str">
        <f>IFERROR(VLOOKUP(ROWS($F$3:F50),$C$3:$D$380,2,FALSE),"")</f>
        <v>CF - Coffer</v>
      </c>
    </row>
    <row r="51" spans="1:6" x14ac:dyDescent="0.2">
      <c r="A51" s="63" t="s">
        <v>172</v>
      </c>
      <c r="B51" s="61" t="s">
        <v>173</v>
      </c>
      <c r="C51" s="63">
        <f>IF(ISNUMBER(SEARCH(MODELO!$D$16,UN!D51)),MAX(UN!$C$2:C50)+1,0)</f>
        <v>49</v>
      </c>
      <c r="D51" s="65" t="str">
        <f t="shared" si="0"/>
        <v>CG - Cage</v>
      </c>
      <c r="F51" s="74" t="str">
        <f>IFERROR(VLOOKUP(ROWS($F$3:F51),$C$3:$D$380,2,FALSE),"")</f>
        <v>CG - Cage</v>
      </c>
    </row>
    <row r="52" spans="1:6" x14ac:dyDescent="0.2">
      <c r="A52" s="63" t="s">
        <v>174</v>
      </c>
      <c r="B52" s="61" t="s">
        <v>175</v>
      </c>
      <c r="C52" s="63">
        <f>IF(ISNUMBER(SEARCH(MODELO!$D$16,UN!D52)),MAX(UN!$C$2:C51)+1,0)</f>
        <v>50</v>
      </c>
      <c r="D52" s="65" t="str">
        <f t="shared" si="0"/>
        <v>CH - Chest</v>
      </c>
      <c r="F52" s="74" t="str">
        <f>IFERROR(VLOOKUP(ROWS($F$3:F52),$C$3:$D$380,2,FALSE),"")</f>
        <v>CH - Chest</v>
      </c>
    </row>
    <row r="53" spans="1:6" x14ac:dyDescent="0.2">
      <c r="A53" s="63" t="s">
        <v>176</v>
      </c>
      <c r="B53" s="61" t="s">
        <v>177</v>
      </c>
      <c r="C53" s="63">
        <f>IF(ISNUMBER(SEARCH(MODELO!$D$16,UN!D53)),MAX(UN!$C$2:C52)+1,0)</f>
        <v>51</v>
      </c>
      <c r="D53" s="65" t="str">
        <f t="shared" si="0"/>
        <v>CI - Canister</v>
      </c>
      <c r="F53" s="74" t="str">
        <f>IFERROR(VLOOKUP(ROWS($F$3:F53),$C$3:$D$380,2,FALSE),"")</f>
        <v>CI - Canister</v>
      </c>
    </row>
    <row r="54" spans="1:6" x14ac:dyDescent="0.2">
      <c r="A54" s="63" t="s">
        <v>178</v>
      </c>
      <c r="B54" s="61" t="s">
        <v>179</v>
      </c>
      <c r="C54" s="63">
        <f>IF(ISNUMBER(SEARCH(MODELO!$D$16,UN!D54)),MAX(UN!$C$2:C53)+1,0)</f>
        <v>52</v>
      </c>
      <c r="D54" s="65" t="str">
        <f t="shared" si="0"/>
        <v>CJ - Coffin</v>
      </c>
      <c r="F54" s="74" t="str">
        <f>IFERROR(VLOOKUP(ROWS($F$3:F54),$C$3:$D$380,2,FALSE),"")</f>
        <v>CJ - Coffin</v>
      </c>
    </row>
    <row r="55" spans="1:6" x14ac:dyDescent="0.2">
      <c r="A55" s="63" t="s">
        <v>180</v>
      </c>
      <c r="B55" s="61" t="s">
        <v>181</v>
      </c>
      <c r="C55" s="63">
        <f>IF(ISNUMBER(SEARCH(MODELO!$D$16,UN!D55)),MAX(UN!$C$2:C54)+1,0)</f>
        <v>53</v>
      </c>
      <c r="D55" s="65" t="str">
        <f t="shared" si="0"/>
        <v>CK - Cask</v>
      </c>
      <c r="F55" s="74" t="str">
        <f>IFERROR(VLOOKUP(ROWS($F$3:F55),$C$3:$D$380,2,FALSE),"")</f>
        <v>CK - Cask</v>
      </c>
    </row>
    <row r="56" spans="1:6" x14ac:dyDescent="0.2">
      <c r="A56" s="63" t="s">
        <v>182</v>
      </c>
      <c r="B56" s="61" t="s">
        <v>183</v>
      </c>
      <c r="C56" s="63">
        <f>IF(ISNUMBER(SEARCH(MODELO!$D$16,UN!D56)),MAX(UN!$C$2:C55)+1,0)</f>
        <v>54</v>
      </c>
      <c r="D56" s="65" t="str">
        <f t="shared" si="0"/>
        <v>CL - Coil</v>
      </c>
      <c r="F56" s="74" t="str">
        <f>IFERROR(VLOOKUP(ROWS($F$3:F56),$C$3:$D$380,2,FALSE),"")</f>
        <v>CL - Coil</v>
      </c>
    </row>
    <row r="57" spans="1:6" x14ac:dyDescent="0.2">
      <c r="A57" s="63" t="s">
        <v>184</v>
      </c>
      <c r="B57" s="61" t="s">
        <v>185</v>
      </c>
      <c r="C57" s="63">
        <f>IF(ISNUMBER(SEARCH(MODELO!$D$16,UN!D57)),MAX(UN!$C$2:C56)+1,0)</f>
        <v>55</v>
      </c>
      <c r="D57" s="65" t="str">
        <f t="shared" si="0"/>
        <v>CM - Card</v>
      </c>
      <c r="F57" s="74" t="str">
        <f>IFERROR(VLOOKUP(ROWS($F$3:F57),$C$3:$D$380,2,FALSE),"")</f>
        <v>CM - Card</v>
      </c>
    </row>
    <row r="58" spans="1:6" x14ac:dyDescent="0.2">
      <c r="A58" s="63" t="s">
        <v>186</v>
      </c>
      <c r="B58" s="61" t="s">
        <v>187</v>
      </c>
      <c r="C58" s="63">
        <f>IF(ISNUMBER(SEARCH(MODELO!$D$16,UN!D58)),MAX(UN!$C$2:C57)+1,0)</f>
        <v>56</v>
      </c>
      <c r="D58" s="65" t="str">
        <f t="shared" si="0"/>
        <v>CN - Container, not otherw. Specif. As transp</v>
      </c>
      <c r="F58" s="74" t="str">
        <f>IFERROR(VLOOKUP(ROWS($F$3:F58),$C$3:$D$380,2,FALSE),"")</f>
        <v>CN - Container, not otherw. Specif. As transp</v>
      </c>
    </row>
    <row r="59" spans="1:6" x14ac:dyDescent="0.2">
      <c r="A59" s="63" t="s">
        <v>188</v>
      </c>
      <c r="B59" s="61" t="s">
        <v>189</v>
      </c>
      <c r="C59" s="63">
        <f>IF(ISNUMBER(SEARCH(MODELO!$D$16,UN!D59)),MAX(UN!$C$2:C58)+1,0)</f>
        <v>57</v>
      </c>
      <c r="D59" s="65" t="str">
        <f t="shared" si="0"/>
        <v>CO - Carboy, non-protected</v>
      </c>
      <c r="F59" s="74" t="str">
        <f>IFERROR(VLOOKUP(ROWS($F$3:F59),$C$3:$D$380,2,FALSE),"")</f>
        <v>CO - Carboy, non-protected</v>
      </c>
    </row>
    <row r="60" spans="1:6" x14ac:dyDescent="0.2">
      <c r="A60" s="63" t="s">
        <v>190</v>
      </c>
      <c r="B60" s="61" t="s">
        <v>191</v>
      </c>
      <c r="C60" s="63">
        <f>IF(ISNUMBER(SEARCH(MODELO!$D$16,UN!D60)),MAX(UN!$C$2:C59)+1,0)</f>
        <v>58</v>
      </c>
      <c r="D60" s="65" t="str">
        <f t="shared" si="0"/>
        <v>CP - Carboy, protected</v>
      </c>
      <c r="F60" s="74" t="str">
        <f>IFERROR(VLOOKUP(ROWS($F$3:F60),$C$3:$D$380,2,FALSE),"")</f>
        <v>CP - Carboy, protected</v>
      </c>
    </row>
    <row r="61" spans="1:6" x14ac:dyDescent="0.2">
      <c r="A61" s="63" t="s">
        <v>192</v>
      </c>
      <c r="B61" s="61" t="s">
        <v>193</v>
      </c>
      <c r="C61" s="63">
        <f>IF(ISNUMBER(SEARCH(MODELO!$D$16,UN!D61)),MAX(UN!$C$2:C60)+1,0)</f>
        <v>59</v>
      </c>
      <c r="D61" s="65" t="str">
        <f t="shared" si="0"/>
        <v>CQ - Cartridge</v>
      </c>
      <c r="F61" s="74" t="str">
        <f>IFERROR(VLOOKUP(ROWS($F$3:F61),$C$3:$D$380,2,FALSE),"")</f>
        <v>CQ - Cartridge</v>
      </c>
    </row>
    <row r="62" spans="1:6" x14ac:dyDescent="0.2">
      <c r="A62" s="63" t="s">
        <v>194</v>
      </c>
      <c r="B62" s="61" t="s">
        <v>195</v>
      </c>
      <c r="C62" s="63">
        <f>IF(ISNUMBER(SEARCH(MODELO!$D$16,UN!D62)),MAX(UN!$C$2:C61)+1,0)</f>
        <v>60</v>
      </c>
      <c r="D62" s="65" t="str">
        <f t="shared" si="0"/>
        <v>CR - Crate</v>
      </c>
      <c r="F62" s="74" t="str">
        <f>IFERROR(VLOOKUP(ROWS($F$3:F62),$C$3:$D$380,2,FALSE),"")</f>
        <v>CR - Crate</v>
      </c>
    </row>
    <row r="63" spans="1:6" x14ac:dyDescent="0.2">
      <c r="A63" s="63" t="s">
        <v>196</v>
      </c>
      <c r="B63" s="61" t="s">
        <v>197</v>
      </c>
      <c r="C63" s="63">
        <f>IF(ISNUMBER(SEARCH(MODELO!$D$16,UN!D63)),MAX(UN!$C$2:C62)+1,0)</f>
        <v>61</v>
      </c>
      <c r="D63" s="65" t="str">
        <f t="shared" si="0"/>
        <v>CS - Case</v>
      </c>
      <c r="F63" s="74" t="str">
        <f>IFERROR(VLOOKUP(ROWS($F$3:F63),$C$3:$D$380,2,FALSE),"")</f>
        <v>CS - Case</v>
      </c>
    </row>
    <row r="64" spans="1:6" x14ac:dyDescent="0.2">
      <c r="A64" s="63" t="s">
        <v>198</v>
      </c>
      <c r="B64" s="61" t="s">
        <v>199</v>
      </c>
      <c r="C64" s="63">
        <f>IF(ISNUMBER(SEARCH(MODELO!$D$16,UN!D64)),MAX(UN!$C$2:C63)+1,0)</f>
        <v>62</v>
      </c>
      <c r="D64" s="65" t="str">
        <f t="shared" si="0"/>
        <v>CT - Carton</v>
      </c>
      <c r="F64" s="74" t="str">
        <f>IFERROR(VLOOKUP(ROWS($F$3:F64),$C$3:$D$380,2,FALSE),"")</f>
        <v>CT - Carton</v>
      </c>
    </row>
    <row r="65" spans="1:6" x14ac:dyDescent="0.2">
      <c r="A65" s="63" t="s">
        <v>200</v>
      </c>
      <c r="B65" s="61" t="s">
        <v>201</v>
      </c>
      <c r="C65" s="63">
        <f>IF(ISNUMBER(SEARCH(MODELO!$D$16,UN!D65)),MAX(UN!$C$2:C64)+1,0)</f>
        <v>63</v>
      </c>
      <c r="D65" s="65" t="str">
        <f t="shared" si="0"/>
        <v>CU - Cup</v>
      </c>
      <c r="F65" s="74" t="str">
        <f>IFERROR(VLOOKUP(ROWS($F$3:F65),$C$3:$D$380,2,FALSE),"")</f>
        <v>CU - Cup</v>
      </c>
    </row>
    <row r="66" spans="1:6" x14ac:dyDescent="0.2">
      <c r="A66" s="63" t="s">
        <v>202</v>
      </c>
      <c r="B66" s="61" t="s">
        <v>203</v>
      </c>
      <c r="C66" s="63">
        <f>IF(ISNUMBER(SEARCH(MODELO!$D$16,UN!D66)),MAX(UN!$C$2:C65)+1,0)</f>
        <v>64</v>
      </c>
      <c r="D66" s="65" t="str">
        <f t="shared" si="0"/>
        <v>CV - Cover</v>
      </c>
      <c r="F66" s="74" t="str">
        <f>IFERROR(VLOOKUP(ROWS($F$3:F66),$C$3:$D$380,2,FALSE),"")</f>
        <v>CV - Cover</v>
      </c>
    </row>
    <row r="67" spans="1:6" x14ac:dyDescent="0.2">
      <c r="A67" s="63" t="s">
        <v>204</v>
      </c>
      <c r="B67" s="61" t="s">
        <v>205</v>
      </c>
      <c r="C67" s="63">
        <f>IF(ISNUMBER(SEARCH(MODELO!$D$16,UN!D67)),MAX(UN!$C$2:C66)+1,0)</f>
        <v>65</v>
      </c>
      <c r="D67" s="65" t="str">
        <f t="shared" si="0"/>
        <v>CW - Cage, roll</v>
      </c>
      <c r="F67" s="74" t="str">
        <f>IFERROR(VLOOKUP(ROWS($F$3:F67),$C$3:$D$380,2,FALSE),"")</f>
        <v>CW - Cage, roll</v>
      </c>
    </row>
    <row r="68" spans="1:6" x14ac:dyDescent="0.2">
      <c r="A68" s="63" t="s">
        <v>206</v>
      </c>
      <c r="B68" s="61" t="s">
        <v>207</v>
      </c>
      <c r="C68" s="63">
        <f>IF(ISNUMBER(SEARCH(MODELO!$D$16,UN!D68)),MAX(UN!$C$2:C67)+1,0)</f>
        <v>66</v>
      </c>
      <c r="D68" s="65" t="str">
        <f t="shared" ref="D68:D131" si="1">CONCATENATE(A68," - ",B68)</f>
        <v>CX - Can, Cylindrical</v>
      </c>
      <c r="F68" s="74" t="str">
        <f>IFERROR(VLOOKUP(ROWS($F$3:F68),$C$3:$D$380,2,FALSE),"")</f>
        <v>CX - Can, Cylindrical</v>
      </c>
    </row>
    <row r="69" spans="1:6" x14ac:dyDescent="0.2">
      <c r="A69" s="63" t="s">
        <v>208</v>
      </c>
      <c r="B69" s="61" t="s">
        <v>209</v>
      </c>
      <c r="C69" s="63">
        <f>IF(ISNUMBER(SEARCH(MODELO!$D$16,UN!D69)),MAX(UN!$C$2:C68)+1,0)</f>
        <v>67</v>
      </c>
      <c r="D69" s="65" t="str">
        <f t="shared" si="1"/>
        <v>CY - Cylinder</v>
      </c>
      <c r="F69" s="74" t="str">
        <f>IFERROR(VLOOKUP(ROWS($F$3:F69),$C$3:$D$380,2,FALSE),"")</f>
        <v>CY - Cylinder</v>
      </c>
    </row>
    <row r="70" spans="1:6" x14ac:dyDescent="0.2">
      <c r="A70" s="63" t="s">
        <v>210</v>
      </c>
      <c r="B70" s="61" t="s">
        <v>211</v>
      </c>
      <c r="C70" s="63">
        <f>IF(ISNUMBER(SEARCH(MODELO!$D$16,UN!D70)),MAX(UN!$C$2:C69)+1,0)</f>
        <v>68</v>
      </c>
      <c r="D70" s="65" t="str">
        <f t="shared" si="1"/>
        <v>CZ - Canvas</v>
      </c>
      <c r="F70" s="74" t="str">
        <f>IFERROR(VLOOKUP(ROWS($F$3:F70),$C$3:$D$380,2,FALSE),"")</f>
        <v>CZ - Canvas</v>
      </c>
    </row>
    <row r="71" spans="1:6" x14ac:dyDescent="0.2">
      <c r="A71" s="63" t="s">
        <v>212</v>
      </c>
      <c r="B71" s="61" t="s">
        <v>213</v>
      </c>
      <c r="C71" s="63">
        <f>IF(ISNUMBER(SEARCH(MODELO!$D$16,UN!D71)),MAX(UN!$C$2:C70)+1,0)</f>
        <v>69</v>
      </c>
      <c r="D71" s="65" t="str">
        <f t="shared" si="1"/>
        <v>DA - Crate, multiple layer, plastic</v>
      </c>
      <c r="F71" s="74" t="str">
        <f>IFERROR(VLOOKUP(ROWS($F$3:F71),$C$3:$D$380,2,FALSE),"")</f>
        <v>DA - Crate, multiple layer, plastic</v>
      </c>
    </row>
    <row r="72" spans="1:6" x14ac:dyDescent="0.2">
      <c r="A72" s="63" t="s">
        <v>214</v>
      </c>
      <c r="B72" s="61" t="s">
        <v>215</v>
      </c>
      <c r="C72" s="63">
        <f>IF(ISNUMBER(SEARCH(MODELO!$D$16,UN!D72)),MAX(UN!$C$2:C71)+1,0)</f>
        <v>70</v>
      </c>
      <c r="D72" s="65" t="str">
        <f t="shared" si="1"/>
        <v>DB - Crate, multiple layer, wooden</v>
      </c>
      <c r="F72" s="74" t="str">
        <f>IFERROR(VLOOKUP(ROWS($F$3:F72),$C$3:$D$380,2,FALSE),"")</f>
        <v>DB - Crate, multiple layer, wooden</v>
      </c>
    </row>
    <row r="73" spans="1:6" x14ac:dyDescent="0.2">
      <c r="A73" s="63" t="s">
        <v>216</v>
      </c>
      <c r="B73" s="61" t="s">
        <v>217</v>
      </c>
      <c r="C73" s="63">
        <f>IF(ISNUMBER(SEARCH(MODELO!$D$16,UN!D73)),MAX(UN!$C$2:C72)+1,0)</f>
        <v>71</v>
      </c>
      <c r="D73" s="65" t="str">
        <f t="shared" si="1"/>
        <v>DC - Crate, multiple layer, cardboard</v>
      </c>
      <c r="F73" s="74" t="str">
        <f>IFERROR(VLOOKUP(ROWS($F$3:F73),$C$3:$D$380,2,FALSE),"")</f>
        <v>DC - Crate, multiple layer, cardboard</v>
      </c>
    </row>
    <row r="74" spans="1:6" x14ac:dyDescent="0.2">
      <c r="A74" s="63" t="s">
        <v>218</v>
      </c>
      <c r="B74" s="61" t="s">
        <v>219</v>
      </c>
      <c r="C74" s="63">
        <f>IF(ISNUMBER(SEARCH(MODELO!$D$16,UN!D74)),MAX(UN!$C$2:C73)+1,0)</f>
        <v>72</v>
      </c>
      <c r="D74" s="65" t="str">
        <f t="shared" si="1"/>
        <v>DG - Cage, commonwealth Handling Equipment Po</v>
      </c>
      <c r="F74" s="74" t="str">
        <f>IFERROR(VLOOKUP(ROWS($F$3:F74),$C$3:$D$380,2,FALSE),"")</f>
        <v>DG - Cage, commonwealth Handling Equipment Po</v>
      </c>
    </row>
    <row r="75" spans="1:6" x14ac:dyDescent="0.2">
      <c r="A75" s="63" t="s">
        <v>220</v>
      </c>
      <c r="B75" s="61" t="s">
        <v>221</v>
      </c>
      <c r="C75" s="63">
        <f>IF(ISNUMBER(SEARCH(MODELO!$D$16,UN!D75)),MAX(UN!$C$2:C74)+1,0)</f>
        <v>73</v>
      </c>
      <c r="D75" s="65" t="str">
        <f t="shared" si="1"/>
        <v>DH - Box, commonwealth Handl.Equip.Pool (CHEP)</v>
      </c>
      <c r="F75" s="74" t="str">
        <f>IFERROR(VLOOKUP(ROWS($F$3:F75),$C$3:$D$380,2,FALSE),"")</f>
        <v>DH - Box, commonwealth Handl.Equip.Pool (CHEP)</v>
      </c>
    </row>
    <row r="76" spans="1:6" x14ac:dyDescent="0.2">
      <c r="A76" s="63" t="s">
        <v>222</v>
      </c>
      <c r="B76" s="61" t="s">
        <v>223</v>
      </c>
      <c r="C76" s="63">
        <f>IF(ISNUMBER(SEARCH(MODELO!$D$16,UN!D76)),MAX(UN!$C$2:C75)+1,0)</f>
        <v>74</v>
      </c>
      <c r="D76" s="65" t="str">
        <f t="shared" si="1"/>
        <v>DI - Drum, iron</v>
      </c>
      <c r="F76" s="74" t="str">
        <f>IFERROR(VLOOKUP(ROWS($F$3:F76),$C$3:$D$380,2,FALSE),"")</f>
        <v>DI - Drum, iron</v>
      </c>
    </row>
    <row r="77" spans="1:6" x14ac:dyDescent="0.2">
      <c r="A77" s="63" t="s">
        <v>224</v>
      </c>
      <c r="B77" s="61" t="s">
        <v>225</v>
      </c>
      <c r="C77" s="63">
        <f>IF(ISNUMBER(SEARCH(MODELO!$D$16,UN!D77)),MAX(UN!$C$2:C76)+1,0)</f>
        <v>75</v>
      </c>
      <c r="D77" s="65" t="str">
        <f t="shared" si="1"/>
        <v>DJ - Demijohn, non-protected</v>
      </c>
      <c r="F77" s="74" t="str">
        <f>IFERROR(VLOOKUP(ROWS($F$3:F77),$C$3:$D$380,2,FALSE),"")</f>
        <v>DJ - Demijohn, non-protected</v>
      </c>
    </row>
    <row r="78" spans="1:6" x14ac:dyDescent="0.2">
      <c r="A78" s="63" t="s">
        <v>226</v>
      </c>
      <c r="B78" s="61" t="s">
        <v>227</v>
      </c>
      <c r="C78" s="63">
        <f>IF(ISNUMBER(SEARCH(MODELO!$D$16,UN!D78)),MAX(UN!$C$2:C77)+1,0)</f>
        <v>76</v>
      </c>
      <c r="D78" s="65" t="str">
        <f t="shared" si="1"/>
        <v>DK - Crate, bulk, cardboard</v>
      </c>
      <c r="F78" s="74" t="str">
        <f>IFERROR(VLOOKUP(ROWS($F$3:F78),$C$3:$D$380,2,FALSE),"")</f>
        <v>DK - Crate, bulk, cardboard</v>
      </c>
    </row>
    <row r="79" spans="1:6" x14ac:dyDescent="0.2">
      <c r="A79" s="63" t="s">
        <v>228</v>
      </c>
      <c r="B79" s="61" t="s">
        <v>229</v>
      </c>
      <c r="C79" s="63">
        <f>IF(ISNUMBER(SEARCH(MODELO!$D$16,UN!D79)),MAX(UN!$C$2:C78)+1,0)</f>
        <v>77</v>
      </c>
      <c r="D79" s="65" t="str">
        <f t="shared" si="1"/>
        <v>DL - Crate, bulk, plastic</v>
      </c>
      <c r="F79" s="74" t="str">
        <f>IFERROR(VLOOKUP(ROWS($F$3:F79),$C$3:$D$380,2,FALSE),"")</f>
        <v>DL - Crate, bulk, plastic</v>
      </c>
    </row>
    <row r="80" spans="1:6" x14ac:dyDescent="0.2">
      <c r="A80" s="63" t="s">
        <v>230</v>
      </c>
      <c r="B80" s="61" t="s">
        <v>231</v>
      </c>
      <c r="C80" s="63">
        <f>IF(ISNUMBER(SEARCH(MODELO!$D$16,UN!D80)),MAX(UN!$C$2:C79)+1,0)</f>
        <v>78</v>
      </c>
      <c r="D80" s="65" t="str">
        <f t="shared" si="1"/>
        <v>DM - Crate, bulk, wooden</v>
      </c>
      <c r="F80" s="74" t="str">
        <f>IFERROR(VLOOKUP(ROWS($F$3:F80),$C$3:$D$380,2,FALSE),"")</f>
        <v>DM - Crate, bulk, wooden</v>
      </c>
    </row>
    <row r="81" spans="1:6" x14ac:dyDescent="0.2">
      <c r="A81" s="63" t="s">
        <v>232</v>
      </c>
      <c r="B81" s="61" t="s">
        <v>233</v>
      </c>
      <c r="C81" s="63">
        <f>IF(ISNUMBER(SEARCH(MODELO!$D$16,UN!D81)),MAX(UN!$C$2:C80)+1,0)</f>
        <v>79</v>
      </c>
      <c r="D81" s="65" t="str">
        <f t="shared" si="1"/>
        <v>DN - Dispenser</v>
      </c>
      <c r="F81" s="74" t="str">
        <f>IFERROR(VLOOKUP(ROWS($F$3:F81),$C$3:$D$380,2,FALSE),"")</f>
        <v>DN - Dispenser</v>
      </c>
    </row>
    <row r="82" spans="1:6" x14ac:dyDescent="0.2">
      <c r="A82" s="63" t="s">
        <v>234</v>
      </c>
      <c r="B82" s="61" t="s">
        <v>235</v>
      </c>
      <c r="C82" s="63">
        <f>IF(ISNUMBER(SEARCH(MODELO!$D$16,UN!D82)),MAX(UN!$C$2:C81)+1,0)</f>
        <v>80</v>
      </c>
      <c r="D82" s="65" t="str">
        <f t="shared" si="1"/>
        <v>DP - Demijohn, protected</v>
      </c>
      <c r="F82" s="74" t="str">
        <f>IFERROR(VLOOKUP(ROWS($F$3:F82),$C$3:$D$380,2,FALSE),"")</f>
        <v>DP - Demijohn, protected</v>
      </c>
    </row>
    <row r="83" spans="1:6" x14ac:dyDescent="0.2">
      <c r="A83" s="63" t="s">
        <v>236</v>
      </c>
      <c r="B83" s="61" t="s">
        <v>237</v>
      </c>
      <c r="C83" s="63">
        <f>IF(ISNUMBER(SEARCH(MODELO!$D$16,UN!D83)),MAX(UN!$C$2:C82)+1,0)</f>
        <v>81</v>
      </c>
      <c r="D83" s="65" t="str">
        <f t="shared" si="1"/>
        <v>DR - Drum</v>
      </c>
      <c r="F83" s="74" t="str">
        <f>IFERROR(VLOOKUP(ROWS($F$3:F83),$C$3:$D$380,2,FALSE),"")</f>
        <v>DR - Drum</v>
      </c>
    </row>
    <row r="84" spans="1:6" x14ac:dyDescent="0.2">
      <c r="A84" s="63" t="s">
        <v>238</v>
      </c>
      <c r="B84" s="61" t="s">
        <v>239</v>
      </c>
      <c r="C84" s="63">
        <f>IF(ISNUMBER(SEARCH(MODELO!$D$16,UN!D84)),MAX(UN!$C$2:C83)+1,0)</f>
        <v>82</v>
      </c>
      <c r="D84" s="65" t="str">
        <f t="shared" si="1"/>
        <v>DS - Tray, one layer no cover, plastic</v>
      </c>
      <c r="F84" s="74" t="str">
        <f>IFERROR(VLOOKUP(ROWS($F$3:F84),$C$3:$D$380,2,FALSE),"")</f>
        <v>DS - Tray, one layer no cover, plastic</v>
      </c>
    </row>
    <row r="85" spans="1:6" x14ac:dyDescent="0.2">
      <c r="A85" s="63" t="s">
        <v>240</v>
      </c>
      <c r="B85" s="61" t="s">
        <v>241</v>
      </c>
      <c r="C85" s="63">
        <f>IF(ISNUMBER(SEARCH(MODELO!$D$16,UN!D85)),MAX(UN!$C$2:C84)+1,0)</f>
        <v>83</v>
      </c>
      <c r="D85" s="65" t="str">
        <f t="shared" si="1"/>
        <v>DT - Tray, one layer no cover, wooden</v>
      </c>
      <c r="F85" s="74" t="str">
        <f>IFERROR(VLOOKUP(ROWS($F$3:F85),$C$3:$D$380,2,FALSE),"")</f>
        <v>DT - Tray, one layer no cover, wooden</v>
      </c>
    </row>
    <row r="86" spans="1:6" x14ac:dyDescent="0.2">
      <c r="A86" s="63" t="s">
        <v>242</v>
      </c>
      <c r="B86" s="61" t="s">
        <v>243</v>
      </c>
      <c r="C86" s="63">
        <f>IF(ISNUMBER(SEARCH(MODELO!$D$16,UN!D86)),MAX(UN!$C$2:C85)+1,0)</f>
        <v>84</v>
      </c>
      <c r="D86" s="65" t="str">
        <f t="shared" si="1"/>
        <v>DU - Tray, one layer no cover, polystyrene</v>
      </c>
      <c r="F86" s="74" t="str">
        <f>IFERROR(VLOOKUP(ROWS($F$3:F86),$C$3:$D$380,2,FALSE),"")</f>
        <v>DU - Tray, one layer no cover, polystyrene</v>
      </c>
    </row>
    <row r="87" spans="1:6" x14ac:dyDescent="0.2">
      <c r="A87" s="63" t="s">
        <v>244</v>
      </c>
      <c r="B87" s="61" t="s">
        <v>245</v>
      </c>
      <c r="C87" s="63">
        <f>IF(ISNUMBER(SEARCH(MODELO!$D$16,UN!D87)),MAX(UN!$C$2:C86)+1,0)</f>
        <v>85</v>
      </c>
      <c r="D87" s="65" t="str">
        <f t="shared" si="1"/>
        <v>DV - Tray, one layer no cover, cardboard</v>
      </c>
      <c r="F87" s="74" t="str">
        <f>IFERROR(VLOOKUP(ROWS($F$3:F87),$C$3:$D$380,2,FALSE),"")</f>
        <v>DV - Tray, one layer no cover, cardboard</v>
      </c>
    </row>
    <row r="88" spans="1:6" x14ac:dyDescent="0.2">
      <c r="A88" s="63" t="s">
        <v>246</v>
      </c>
      <c r="B88" s="61" t="s">
        <v>247</v>
      </c>
      <c r="C88" s="63">
        <f>IF(ISNUMBER(SEARCH(MODELO!$D$16,UN!D88)),MAX(UN!$C$2:C87)+1,0)</f>
        <v>86</v>
      </c>
      <c r="D88" s="65" t="str">
        <f t="shared" si="1"/>
        <v>DW - Tray, two layers no cover, plastic tray</v>
      </c>
      <c r="F88" s="74" t="str">
        <f>IFERROR(VLOOKUP(ROWS($F$3:F88),$C$3:$D$380,2,FALSE),"")</f>
        <v>DW - Tray, two layers no cover, plastic tray</v>
      </c>
    </row>
    <row r="89" spans="1:6" x14ac:dyDescent="0.2">
      <c r="A89" s="63" t="s">
        <v>248</v>
      </c>
      <c r="B89" s="61" t="s">
        <v>249</v>
      </c>
      <c r="C89" s="63">
        <f>IF(ISNUMBER(SEARCH(MODELO!$D$16,UN!D89)),MAX(UN!$C$2:C88)+1,0)</f>
        <v>87</v>
      </c>
      <c r="D89" s="65" t="str">
        <f t="shared" si="1"/>
        <v>DX - Tray, two layers no cover, wooden</v>
      </c>
      <c r="F89" s="74" t="str">
        <f>IFERROR(VLOOKUP(ROWS($F$3:F89),$C$3:$D$380,2,FALSE),"")</f>
        <v>DX - Tray, two layers no cover, wooden</v>
      </c>
    </row>
    <row r="90" spans="1:6" x14ac:dyDescent="0.2">
      <c r="A90" s="63" t="s">
        <v>250</v>
      </c>
      <c r="B90" s="61" t="s">
        <v>251</v>
      </c>
      <c r="C90" s="63">
        <f>IF(ISNUMBER(SEARCH(MODELO!$D$16,UN!D90)),MAX(UN!$C$2:C89)+1,0)</f>
        <v>88</v>
      </c>
      <c r="D90" s="65" t="str">
        <f t="shared" si="1"/>
        <v>DY - Tray, two layers no cover, cardboard</v>
      </c>
      <c r="F90" s="74" t="str">
        <f>IFERROR(VLOOKUP(ROWS($F$3:F90),$C$3:$D$380,2,FALSE),"")</f>
        <v>DY - Tray, two layers no cover, cardboard</v>
      </c>
    </row>
    <row r="91" spans="1:6" x14ac:dyDescent="0.2">
      <c r="A91" s="63" t="s">
        <v>252</v>
      </c>
      <c r="B91" s="61" t="s">
        <v>253</v>
      </c>
      <c r="C91" s="63">
        <f>IF(ISNUMBER(SEARCH(MODELO!$D$16,UN!D91)),MAX(UN!$C$2:C90)+1,0)</f>
        <v>89</v>
      </c>
      <c r="D91" s="65" t="str">
        <f t="shared" si="1"/>
        <v>EC - Bag, plastic</v>
      </c>
      <c r="F91" s="74" t="str">
        <f>IFERROR(VLOOKUP(ROWS($F$3:F91),$C$3:$D$380,2,FALSE),"")</f>
        <v>EC - Bag, plastic</v>
      </c>
    </row>
    <row r="92" spans="1:6" x14ac:dyDescent="0.2">
      <c r="A92" s="63" t="s">
        <v>254</v>
      </c>
      <c r="B92" s="61" t="s">
        <v>255</v>
      </c>
      <c r="C92" s="63">
        <f>IF(ISNUMBER(SEARCH(MODELO!$D$16,UN!D92)),MAX(UN!$C$2:C91)+1,0)</f>
        <v>90</v>
      </c>
      <c r="D92" s="65" t="str">
        <f t="shared" si="1"/>
        <v>ED - Case, with pallet base</v>
      </c>
      <c r="F92" s="74" t="str">
        <f>IFERROR(VLOOKUP(ROWS($F$3:F92),$C$3:$D$380,2,FALSE),"")</f>
        <v>ED - Case, with pallet base</v>
      </c>
    </row>
    <row r="93" spans="1:6" x14ac:dyDescent="0.2">
      <c r="A93" s="63" t="s">
        <v>256</v>
      </c>
      <c r="B93" s="61" t="s">
        <v>257</v>
      </c>
      <c r="C93" s="63">
        <f>IF(ISNUMBER(SEARCH(MODELO!$D$16,UN!D93)),MAX(UN!$C$2:C92)+1,0)</f>
        <v>91</v>
      </c>
      <c r="D93" s="65" t="str">
        <f t="shared" si="1"/>
        <v>EE - Case, with pallet base, wooden</v>
      </c>
      <c r="F93" s="74" t="str">
        <f>IFERROR(VLOOKUP(ROWS($F$3:F93),$C$3:$D$380,2,FALSE),"")</f>
        <v>EE - Case, with pallet base, wooden</v>
      </c>
    </row>
    <row r="94" spans="1:6" x14ac:dyDescent="0.2">
      <c r="A94" s="63" t="s">
        <v>258</v>
      </c>
      <c r="B94" s="61" t="s">
        <v>259</v>
      </c>
      <c r="C94" s="63">
        <f>IF(ISNUMBER(SEARCH(MODELO!$D$16,UN!D94)),MAX(UN!$C$2:C93)+1,0)</f>
        <v>92</v>
      </c>
      <c r="D94" s="65" t="str">
        <f t="shared" si="1"/>
        <v>EF - Case, with pallet base, cardboard</v>
      </c>
      <c r="F94" s="74" t="str">
        <f>IFERROR(VLOOKUP(ROWS($F$3:F94),$C$3:$D$380,2,FALSE),"")</f>
        <v>EF - Case, with pallet base, cardboard</v>
      </c>
    </row>
    <row r="95" spans="1:6" x14ac:dyDescent="0.2">
      <c r="A95" s="63" t="s">
        <v>260</v>
      </c>
      <c r="B95" s="61" t="s">
        <v>261</v>
      </c>
      <c r="C95" s="63">
        <f>IF(ISNUMBER(SEARCH(MODELO!$D$16,UN!D95)),MAX(UN!$C$2:C94)+1,0)</f>
        <v>93</v>
      </c>
      <c r="D95" s="65" t="str">
        <f t="shared" si="1"/>
        <v>EG - Case, with pallet base, plastic</v>
      </c>
      <c r="F95" s="74" t="str">
        <f>IFERROR(VLOOKUP(ROWS($F$3:F95),$C$3:$D$380,2,FALSE),"")</f>
        <v>EG - Case, with pallet base, plastic</v>
      </c>
    </row>
    <row r="96" spans="1:6" x14ac:dyDescent="0.2">
      <c r="A96" s="63" t="s">
        <v>262</v>
      </c>
      <c r="B96" s="61" t="s">
        <v>263</v>
      </c>
      <c r="C96" s="63">
        <f>IF(ISNUMBER(SEARCH(MODELO!$D$16,UN!D96)),MAX(UN!$C$2:C95)+1,0)</f>
        <v>94</v>
      </c>
      <c r="D96" s="65" t="str">
        <f t="shared" si="1"/>
        <v>EH - Case, with pallet base, metal</v>
      </c>
      <c r="F96" s="74" t="str">
        <f>IFERROR(VLOOKUP(ROWS($F$3:F96),$C$3:$D$380,2,FALSE),"")</f>
        <v>EH - Case, with pallet base, metal</v>
      </c>
    </row>
    <row r="97" spans="1:6" x14ac:dyDescent="0.2">
      <c r="A97" s="63" t="s">
        <v>264</v>
      </c>
      <c r="B97" s="61" t="s">
        <v>265</v>
      </c>
      <c r="C97" s="63">
        <f>IF(ISNUMBER(SEARCH(MODELO!$D$16,UN!D97)),MAX(UN!$C$2:C96)+1,0)</f>
        <v>95</v>
      </c>
      <c r="D97" s="65" t="str">
        <f t="shared" si="1"/>
        <v>EI - Case, isothermic</v>
      </c>
      <c r="F97" s="74" t="str">
        <f>IFERROR(VLOOKUP(ROWS($F$3:F97),$C$3:$D$380,2,FALSE),"")</f>
        <v>EI - Case, isothermic</v>
      </c>
    </row>
    <row r="98" spans="1:6" x14ac:dyDescent="0.2">
      <c r="A98" s="69" t="s">
        <v>266</v>
      </c>
      <c r="B98" s="61" t="s">
        <v>267</v>
      </c>
      <c r="C98" s="63">
        <f>IF(ISNUMBER(SEARCH(MODELO!$D$16,UN!D98)),MAX(UN!$C$2:C97)+1,0)</f>
        <v>96</v>
      </c>
      <c r="D98" s="65" t="str">
        <f t="shared" si="1"/>
        <v>EN - Envelope</v>
      </c>
      <c r="F98" s="74" t="str">
        <f>IFERROR(VLOOKUP(ROWS($F$3:F98),$C$3:$D$380,2,FALSE),"")</f>
        <v>EN - Envelope</v>
      </c>
    </row>
    <row r="99" spans="1:6" x14ac:dyDescent="0.2">
      <c r="A99" s="63" t="s">
        <v>268</v>
      </c>
      <c r="B99" s="61" t="s">
        <v>269</v>
      </c>
      <c r="C99" s="63">
        <f>IF(ISNUMBER(SEARCH(MODELO!$D$16,UN!D99)),MAX(UN!$C$2:C98)+1,0)</f>
        <v>97</v>
      </c>
      <c r="D99" s="65" t="str">
        <f t="shared" si="1"/>
        <v>FB - Flexibag</v>
      </c>
      <c r="F99" s="74" t="str">
        <f>IFERROR(VLOOKUP(ROWS($F$3:F99),$C$3:$D$380,2,FALSE),"")</f>
        <v>FB - Flexibag</v>
      </c>
    </row>
    <row r="100" spans="1:6" x14ac:dyDescent="0.2">
      <c r="A100" s="63" t="s">
        <v>270</v>
      </c>
      <c r="B100" s="61" t="s">
        <v>271</v>
      </c>
      <c r="C100" s="63">
        <f>IF(ISNUMBER(SEARCH(MODELO!$D$16,UN!D100)),MAX(UN!$C$2:C99)+1,0)</f>
        <v>98</v>
      </c>
      <c r="D100" s="65" t="str">
        <f t="shared" si="1"/>
        <v>FC - Crate, fruit</v>
      </c>
      <c r="F100" s="74" t="str">
        <f>IFERROR(VLOOKUP(ROWS($F$3:F100),$C$3:$D$380,2,FALSE),"")</f>
        <v>FC - Crate, fruit</v>
      </c>
    </row>
    <row r="101" spans="1:6" x14ac:dyDescent="0.2">
      <c r="A101" s="63" t="s">
        <v>272</v>
      </c>
      <c r="B101" s="61" t="s">
        <v>273</v>
      </c>
      <c r="C101" s="63">
        <f>IF(ISNUMBER(SEARCH(MODELO!$D$16,UN!D101)),MAX(UN!$C$2:C100)+1,0)</f>
        <v>99</v>
      </c>
      <c r="D101" s="65" t="str">
        <f t="shared" si="1"/>
        <v>FD - Crate, framed</v>
      </c>
      <c r="F101" s="74" t="str">
        <f>IFERROR(VLOOKUP(ROWS($F$3:F101),$C$3:$D$380,2,FALSE),"")</f>
        <v>FD - Crate, framed</v>
      </c>
    </row>
    <row r="102" spans="1:6" x14ac:dyDescent="0.2">
      <c r="A102" s="63" t="s">
        <v>274</v>
      </c>
      <c r="B102" s="61" t="s">
        <v>275</v>
      </c>
      <c r="C102" s="63">
        <f>IF(ISNUMBER(SEARCH(MODELO!$D$16,UN!D102)),MAX(UN!$C$2:C101)+1,0)</f>
        <v>100</v>
      </c>
      <c r="D102" s="65" t="str">
        <f t="shared" si="1"/>
        <v>FE - Flexitank</v>
      </c>
      <c r="F102" s="74" t="str">
        <f>IFERROR(VLOOKUP(ROWS($F$3:F102),$C$3:$D$380,2,FALSE),"")</f>
        <v>FE - Flexitank</v>
      </c>
    </row>
    <row r="103" spans="1:6" x14ac:dyDescent="0.2">
      <c r="A103" s="63" t="s">
        <v>276</v>
      </c>
      <c r="B103" s="61" t="s">
        <v>277</v>
      </c>
      <c r="C103" s="63">
        <f>IF(ISNUMBER(SEARCH(MODELO!$D$16,UN!D103)),MAX(UN!$C$2:C102)+1,0)</f>
        <v>101</v>
      </c>
      <c r="D103" s="65" t="str">
        <f t="shared" si="1"/>
        <v>FI - Firkin</v>
      </c>
      <c r="F103" s="74" t="str">
        <f>IFERROR(VLOOKUP(ROWS($F$3:F103),$C$3:$D$380,2,FALSE),"")</f>
        <v>FI - Firkin</v>
      </c>
    </row>
    <row r="104" spans="1:6" x14ac:dyDescent="0.2">
      <c r="A104" s="63" t="s">
        <v>278</v>
      </c>
      <c r="B104" s="61" t="s">
        <v>279</v>
      </c>
      <c r="C104" s="63">
        <f>IF(ISNUMBER(SEARCH(MODELO!$D$16,UN!D104)),MAX(UN!$C$2:C103)+1,0)</f>
        <v>102</v>
      </c>
      <c r="D104" s="65" t="str">
        <f t="shared" si="1"/>
        <v>FL - Flask</v>
      </c>
      <c r="F104" s="74" t="str">
        <f>IFERROR(VLOOKUP(ROWS($F$3:F104),$C$3:$D$380,2,FALSE),"")</f>
        <v>FL - Flask</v>
      </c>
    </row>
    <row r="105" spans="1:6" x14ac:dyDescent="0.2">
      <c r="A105" s="63" t="s">
        <v>280</v>
      </c>
      <c r="B105" s="61" t="s">
        <v>281</v>
      </c>
      <c r="C105" s="63">
        <f>IF(ISNUMBER(SEARCH(MODELO!$D$16,UN!D105)),MAX(UN!$C$2:C104)+1,0)</f>
        <v>103</v>
      </c>
      <c r="D105" s="65" t="str">
        <f t="shared" si="1"/>
        <v>FO - Footlocker</v>
      </c>
      <c r="F105" s="74" t="str">
        <f>IFERROR(VLOOKUP(ROWS($F$3:F105),$C$3:$D$380,2,FALSE),"")</f>
        <v>FO - Footlocker</v>
      </c>
    </row>
    <row r="106" spans="1:6" x14ac:dyDescent="0.2">
      <c r="A106" s="63" t="s">
        <v>282</v>
      </c>
      <c r="B106" s="61" t="s">
        <v>283</v>
      </c>
      <c r="C106" s="63">
        <f>IF(ISNUMBER(SEARCH(MODELO!$D$16,UN!D106)),MAX(UN!$C$2:C105)+1,0)</f>
        <v>104</v>
      </c>
      <c r="D106" s="65" t="str">
        <f t="shared" si="1"/>
        <v>FP - Filmpack</v>
      </c>
      <c r="F106" s="74" t="str">
        <f>IFERROR(VLOOKUP(ROWS($F$3:F106),$C$3:$D$380,2,FALSE),"")</f>
        <v>FP - Filmpack</v>
      </c>
    </row>
    <row r="107" spans="1:6" x14ac:dyDescent="0.2">
      <c r="A107" s="63" t="s">
        <v>284</v>
      </c>
      <c r="B107" s="61" t="s">
        <v>285</v>
      </c>
      <c r="C107" s="63">
        <f>IF(ISNUMBER(SEARCH(MODELO!$D$16,UN!D107)),MAX(UN!$C$2:C106)+1,0)</f>
        <v>105</v>
      </c>
      <c r="D107" s="65" t="str">
        <f t="shared" si="1"/>
        <v>FR - Frame</v>
      </c>
      <c r="F107" s="74" t="str">
        <f>IFERROR(VLOOKUP(ROWS($F$3:F107),$C$3:$D$380,2,FALSE),"")</f>
        <v>FR - Frame</v>
      </c>
    </row>
    <row r="108" spans="1:6" x14ac:dyDescent="0.2">
      <c r="A108" s="63" t="s">
        <v>286</v>
      </c>
      <c r="B108" s="61" t="s">
        <v>287</v>
      </c>
      <c r="C108" s="63">
        <f>IF(ISNUMBER(SEARCH(MODELO!$D$16,UN!D108)),MAX(UN!$C$2:C107)+1,0)</f>
        <v>106</v>
      </c>
      <c r="D108" s="65" t="str">
        <f t="shared" si="1"/>
        <v>FT - Foodtainer</v>
      </c>
      <c r="F108" s="74" t="str">
        <f>IFERROR(VLOOKUP(ROWS($F$3:F108),$C$3:$D$380,2,FALSE),"")</f>
        <v>FT - Foodtainer</v>
      </c>
    </row>
    <row r="109" spans="1:6" x14ac:dyDescent="0.2">
      <c r="A109" s="63" t="s">
        <v>288</v>
      </c>
      <c r="B109" s="61" t="s">
        <v>289</v>
      </c>
      <c r="C109" s="63">
        <f>IF(ISNUMBER(SEARCH(MODELO!$D$16,UN!D109)),MAX(UN!$C$2:C108)+1,0)</f>
        <v>107</v>
      </c>
      <c r="D109" s="65" t="str">
        <f t="shared" si="1"/>
        <v>FW - Cart, flatbed</v>
      </c>
      <c r="F109" s="74" t="str">
        <f>IFERROR(VLOOKUP(ROWS($F$3:F109),$C$3:$D$380,2,FALSE),"")</f>
        <v>FW - Cart, flatbed</v>
      </c>
    </row>
    <row r="110" spans="1:6" x14ac:dyDescent="0.2">
      <c r="A110" s="63" t="s">
        <v>290</v>
      </c>
      <c r="B110" s="61" t="s">
        <v>291</v>
      </c>
      <c r="C110" s="63">
        <f>IF(ISNUMBER(SEARCH(MODELO!$D$16,UN!D110)),MAX(UN!$C$2:C109)+1,0)</f>
        <v>108</v>
      </c>
      <c r="D110" s="65" t="str">
        <f t="shared" si="1"/>
        <v>FX - Bag, flexible container</v>
      </c>
      <c r="F110" s="74" t="str">
        <f>IFERROR(VLOOKUP(ROWS($F$3:F110),$C$3:$D$380,2,FALSE),"")</f>
        <v>FX - Bag, flexible container</v>
      </c>
    </row>
    <row r="111" spans="1:6" x14ac:dyDescent="0.2">
      <c r="A111" s="63" t="s">
        <v>292</v>
      </c>
      <c r="B111" s="61" t="s">
        <v>293</v>
      </c>
      <c r="C111" s="63">
        <f>IF(ISNUMBER(SEARCH(MODELO!$D$16,UN!D111)),MAX(UN!$C$2:C110)+1,0)</f>
        <v>109</v>
      </c>
      <c r="D111" s="65" t="str">
        <f t="shared" si="1"/>
        <v>GB - Bottle, gas</v>
      </c>
      <c r="F111" s="74" t="str">
        <f>IFERROR(VLOOKUP(ROWS($F$3:F111),$C$3:$D$380,2,FALSE),"")</f>
        <v>GB - Bottle, gas</v>
      </c>
    </row>
    <row r="112" spans="1:6" x14ac:dyDescent="0.2">
      <c r="A112" s="63" t="s">
        <v>294</v>
      </c>
      <c r="B112" s="61" t="s">
        <v>295</v>
      </c>
      <c r="C112" s="63">
        <f>IF(ISNUMBER(SEARCH(MODELO!$D$16,UN!D112)),MAX(UN!$C$2:C111)+1,0)</f>
        <v>110</v>
      </c>
      <c r="D112" s="65" t="str">
        <f t="shared" si="1"/>
        <v>GI - Girder</v>
      </c>
      <c r="F112" s="74" t="str">
        <f>IFERROR(VLOOKUP(ROWS($F$3:F112),$C$3:$D$380,2,FALSE),"")</f>
        <v>GI - Girder</v>
      </c>
    </row>
    <row r="113" spans="1:6" x14ac:dyDescent="0.2">
      <c r="A113" s="63" t="s">
        <v>296</v>
      </c>
      <c r="B113" s="61" t="s">
        <v>297</v>
      </c>
      <c r="C113" s="63">
        <f>IF(ISNUMBER(SEARCH(MODELO!$D$16,UN!D113)),MAX(UN!$C$2:C112)+1,0)</f>
        <v>111</v>
      </c>
      <c r="D113" s="65" t="str">
        <f t="shared" si="1"/>
        <v>GL - Container, gallon</v>
      </c>
      <c r="F113" s="74" t="str">
        <f>IFERROR(VLOOKUP(ROWS($F$3:F113),$C$3:$D$380,2,FALSE),"")</f>
        <v>GL - Container, gallon</v>
      </c>
    </row>
    <row r="114" spans="1:6" x14ac:dyDescent="0.2">
      <c r="A114" s="63" t="s">
        <v>298</v>
      </c>
      <c r="B114" s="61" t="s">
        <v>299</v>
      </c>
      <c r="C114" s="63">
        <f>IF(ISNUMBER(SEARCH(MODELO!$D$16,UN!D114)),MAX(UN!$C$2:C113)+1,0)</f>
        <v>112</v>
      </c>
      <c r="D114" s="65" t="str">
        <f t="shared" si="1"/>
        <v>GR - Receptacle, glass</v>
      </c>
      <c r="F114" s="74" t="str">
        <f>IFERROR(VLOOKUP(ROWS($F$3:F114),$C$3:$D$380,2,FALSE),"")</f>
        <v>GR - Receptacle, glass</v>
      </c>
    </row>
    <row r="115" spans="1:6" x14ac:dyDescent="0.2">
      <c r="A115" s="63" t="s">
        <v>300</v>
      </c>
      <c r="B115" s="61" t="s">
        <v>301</v>
      </c>
      <c r="C115" s="63">
        <f>IF(ISNUMBER(SEARCH(MODELO!$D$16,UN!D115)),MAX(UN!$C$2:C114)+1,0)</f>
        <v>113</v>
      </c>
      <c r="D115" s="65" t="str">
        <f t="shared" si="1"/>
        <v>GU - Tray, with horizontally stacked items</v>
      </c>
      <c r="F115" s="74" t="str">
        <f>IFERROR(VLOOKUP(ROWS($F$3:F115),$C$3:$D$380,2,FALSE),"")</f>
        <v>GU - Tray, with horizontally stacked items</v>
      </c>
    </row>
    <row r="116" spans="1:6" x14ac:dyDescent="0.2">
      <c r="A116" s="63" t="s">
        <v>302</v>
      </c>
      <c r="B116" s="61" t="s">
        <v>303</v>
      </c>
      <c r="C116" s="63">
        <f>IF(ISNUMBER(SEARCH(MODELO!$D$16,UN!D116)),MAX(UN!$C$2:C115)+1,0)</f>
        <v>114</v>
      </c>
      <c r="D116" s="65" t="str">
        <f t="shared" si="1"/>
        <v>GY - Bag, gunny</v>
      </c>
      <c r="F116" s="74" t="str">
        <f>IFERROR(VLOOKUP(ROWS($F$3:F116),$C$3:$D$380,2,FALSE),"")</f>
        <v>GY - Bag, gunny</v>
      </c>
    </row>
    <row r="117" spans="1:6" x14ac:dyDescent="0.2">
      <c r="A117" s="63" t="s">
        <v>304</v>
      </c>
      <c r="B117" s="61" t="s">
        <v>305</v>
      </c>
      <c r="C117" s="63">
        <f>IF(ISNUMBER(SEARCH(MODELO!$D$16,UN!D117)),MAX(UN!$C$2:C116)+1,0)</f>
        <v>115</v>
      </c>
      <c r="D117" s="65" t="str">
        <f t="shared" si="1"/>
        <v>GZ - Girders, in bundle/bunch/truss</v>
      </c>
      <c r="F117" s="74" t="str">
        <f>IFERROR(VLOOKUP(ROWS($F$3:F117),$C$3:$D$380,2,FALSE),"")</f>
        <v>GZ - Girders, in bundle/bunch/truss</v>
      </c>
    </row>
    <row r="118" spans="1:6" x14ac:dyDescent="0.2">
      <c r="A118" s="63" t="s">
        <v>306</v>
      </c>
      <c r="B118" s="61" t="s">
        <v>307</v>
      </c>
      <c r="C118" s="63">
        <f>IF(ISNUMBER(SEARCH(MODELO!$D$16,UN!D118)),MAX(UN!$C$2:C117)+1,0)</f>
        <v>116</v>
      </c>
      <c r="D118" s="65" t="str">
        <f t="shared" si="1"/>
        <v>HA - Basket, with handle, plastic</v>
      </c>
      <c r="F118" s="74" t="str">
        <f>IFERROR(VLOOKUP(ROWS($F$3:F118),$C$3:$D$380,2,FALSE),"")</f>
        <v>HA - Basket, with handle, plastic</v>
      </c>
    </row>
    <row r="119" spans="1:6" x14ac:dyDescent="0.2">
      <c r="A119" s="63" t="s">
        <v>308</v>
      </c>
      <c r="B119" s="61" t="s">
        <v>309</v>
      </c>
      <c r="C119" s="63">
        <f>IF(ISNUMBER(SEARCH(MODELO!$D$16,UN!D119)),MAX(UN!$C$2:C118)+1,0)</f>
        <v>117</v>
      </c>
      <c r="D119" s="65" t="str">
        <f t="shared" si="1"/>
        <v>HB - Basket, with handle, wooden</v>
      </c>
      <c r="F119" s="74" t="str">
        <f>IFERROR(VLOOKUP(ROWS($F$3:F119),$C$3:$D$380,2,FALSE),"")</f>
        <v>HB - Basket, with handle, wooden</v>
      </c>
    </row>
    <row r="120" spans="1:6" x14ac:dyDescent="0.2">
      <c r="A120" s="63" t="s">
        <v>310</v>
      </c>
      <c r="B120" s="61" t="s">
        <v>311</v>
      </c>
      <c r="C120" s="63">
        <f>IF(ISNUMBER(SEARCH(MODELO!$D$16,UN!D120)),MAX(UN!$C$2:C119)+1,0)</f>
        <v>118</v>
      </c>
      <c r="D120" s="65" t="str">
        <f t="shared" si="1"/>
        <v>HC - Basket, with handle, cardboard</v>
      </c>
      <c r="F120" s="74" t="str">
        <f>IFERROR(VLOOKUP(ROWS($F$3:F120),$C$3:$D$380,2,FALSE),"")</f>
        <v>HC - Basket, with handle, cardboard</v>
      </c>
    </row>
    <row r="121" spans="1:6" x14ac:dyDescent="0.2">
      <c r="A121" s="63" t="s">
        <v>312</v>
      </c>
      <c r="B121" s="61" t="s">
        <v>313</v>
      </c>
      <c r="C121" s="63">
        <f>IF(ISNUMBER(SEARCH(MODELO!$D$16,UN!D121)),MAX(UN!$C$2:C120)+1,0)</f>
        <v>119</v>
      </c>
      <c r="D121" s="65" t="str">
        <f t="shared" si="1"/>
        <v>HG - Hogshead</v>
      </c>
      <c r="F121" s="74" t="str">
        <f>IFERROR(VLOOKUP(ROWS($F$3:F121),$C$3:$D$380,2,FALSE),"")</f>
        <v>HG - Hogshead</v>
      </c>
    </row>
    <row r="122" spans="1:6" x14ac:dyDescent="0.2">
      <c r="A122" s="63" t="s">
        <v>314</v>
      </c>
      <c r="B122" s="61" t="s">
        <v>315</v>
      </c>
      <c r="C122" s="63">
        <f>IF(ISNUMBER(SEARCH(MODELO!$D$16,UN!D122)),MAX(UN!$C$2:C121)+1,0)</f>
        <v>120</v>
      </c>
      <c r="D122" s="65" t="str">
        <f t="shared" si="1"/>
        <v>HN - Hanger</v>
      </c>
      <c r="F122" s="74" t="str">
        <f>IFERROR(VLOOKUP(ROWS($F$3:F122),$C$3:$D$380,2,FALSE),"")</f>
        <v>HN - Hanger</v>
      </c>
    </row>
    <row r="123" spans="1:6" x14ac:dyDescent="0.2">
      <c r="A123" s="63" t="s">
        <v>316</v>
      </c>
      <c r="B123" s="61" t="s">
        <v>317</v>
      </c>
      <c r="C123" s="63">
        <f>IF(ISNUMBER(SEARCH(MODELO!$D$16,UN!D123)),MAX(UN!$C$2:C122)+1,0)</f>
        <v>121</v>
      </c>
      <c r="D123" s="65" t="str">
        <f t="shared" si="1"/>
        <v>HR - Hamper</v>
      </c>
      <c r="F123" s="74" t="str">
        <f>IFERROR(VLOOKUP(ROWS($F$3:F123),$C$3:$D$380,2,FALSE),"")</f>
        <v>HR - Hamper</v>
      </c>
    </row>
    <row r="124" spans="1:6" x14ac:dyDescent="0.2">
      <c r="A124" s="63" t="s">
        <v>318</v>
      </c>
      <c r="B124" s="61" t="s">
        <v>319</v>
      </c>
      <c r="C124" s="63">
        <f>IF(ISNUMBER(SEARCH(MODELO!$D$16,UN!D124)),MAX(UN!$C$2:C123)+1,0)</f>
        <v>122</v>
      </c>
      <c r="D124" s="65" t="str">
        <f t="shared" si="1"/>
        <v>IA - Package, display, woden</v>
      </c>
      <c r="F124" s="74" t="str">
        <f>IFERROR(VLOOKUP(ROWS($F$3:F124),$C$3:$D$380,2,FALSE),"")</f>
        <v>IA - Package, display, woden</v>
      </c>
    </row>
    <row r="125" spans="1:6" x14ac:dyDescent="0.2">
      <c r="A125" s="63" t="s">
        <v>320</v>
      </c>
      <c r="B125" s="61" t="s">
        <v>321</v>
      </c>
      <c r="C125" s="63">
        <f>IF(ISNUMBER(SEARCH(MODELO!$D$16,UN!D125)),MAX(UN!$C$2:C124)+1,0)</f>
        <v>123</v>
      </c>
      <c r="D125" s="65" t="str">
        <f t="shared" si="1"/>
        <v>IB - Package, display, cardboard</v>
      </c>
      <c r="F125" s="74" t="str">
        <f>IFERROR(VLOOKUP(ROWS($F$3:F125),$C$3:$D$380,2,FALSE),"")</f>
        <v>IB - Package, display, cardboard</v>
      </c>
    </row>
    <row r="126" spans="1:6" x14ac:dyDescent="0.2">
      <c r="A126" s="63" t="s">
        <v>322</v>
      </c>
      <c r="B126" s="61" t="s">
        <v>323</v>
      </c>
      <c r="C126" s="63">
        <f>IF(ISNUMBER(SEARCH(MODELO!$D$16,UN!D126)),MAX(UN!$C$2:C125)+1,0)</f>
        <v>124</v>
      </c>
      <c r="D126" s="65" t="str">
        <f t="shared" si="1"/>
        <v>IC - Package, display, plastic</v>
      </c>
      <c r="F126" s="74" t="str">
        <f>IFERROR(VLOOKUP(ROWS($F$3:F126),$C$3:$D$380,2,FALSE),"")</f>
        <v>IC - Package, display, plastic</v>
      </c>
    </row>
    <row r="127" spans="1:6" x14ac:dyDescent="0.2">
      <c r="A127" s="63" t="s">
        <v>324</v>
      </c>
      <c r="B127" s="61" t="s">
        <v>325</v>
      </c>
      <c r="C127" s="63">
        <f>IF(ISNUMBER(SEARCH(MODELO!$D$16,UN!D127)),MAX(UN!$C$2:C126)+1,0)</f>
        <v>125</v>
      </c>
      <c r="D127" s="65" t="str">
        <f t="shared" si="1"/>
        <v>ID - Package, display, metal</v>
      </c>
      <c r="F127" s="74" t="str">
        <f>IFERROR(VLOOKUP(ROWS($F$3:F127),$C$3:$D$380,2,FALSE),"")</f>
        <v>ID - Package, display, metal</v>
      </c>
    </row>
    <row r="128" spans="1:6" x14ac:dyDescent="0.2">
      <c r="A128" s="63" t="s">
        <v>326</v>
      </c>
      <c r="B128" s="61" t="s">
        <v>327</v>
      </c>
      <c r="C128" s="63">
        <f>IF(ISNUMBER(SEARCH(MODELO!$D$16,UN!D128)),MAX(UN!$C$2:C127)+1,0)</f>
        <v>126</v>
      </c>
      <c r="D128" s="65" t="str">
        <f t="shared" si="1"/>
        <v>IE - Package, show</v>
      </c>
      <c r="F128" s="74" t="str">
        <f>IFERROR(VLOOKUP(ROWS($F$3:F128),$C$3:$D$380,2,FALSE),"")</f>
        <v>IE - Package, show</v>
      </c>
    </row>
    <row r="129" spans="1:6" x14ac:dyDescent="0.2">
      <c r="A129" s="63" t="s">
        <v>328</v>
      </c>
      <c r="B129" s="61" t="s">
        <v>329</v>
      </c>
      <c r="C129" s="63">
        <f>IF(ISNUMBER(SEARCH(MODELO!$D$16,UN!D129)),MAX(UN!$C$2:C128)+1,0)</f>
        <v>127</v>
      </c>
      <c r="D129" s="65" t="str">
        <f t="shared" si="1"/>
        <v>IF - Package, flow</v>
      </c>
      <c r="F129" s="74" t="str">
        <f>IFERROR(VLOOKUP(ROWS($F$3:F129),$C$3:$D$380,2,FALSE),"")</f>
        <v>IF - Package, flow</v>
      </c>
    </row>
    <row r="130" spans="1:6" x14ac:dyDescent="0.2">
      <c r="A130" s="63" t="s">
        <v>330</v>
      </c>
      <c r="B130" s="61" t="s">
        <v>331</v>
      </c>
      <c r="C130" s="63">
        <f>IF(ISNUMBER(SEARCH(MODELO!$D$16,UN!D130)),MAX(UN!$C$2:C129)+1,0)</f>
        <v>128</v>
      </c>
      <c r="D130" s="65" t="str">
        <f t="shared" si="1"/>
        <v>IG - Package, paper wrapped</v>
      </c>
      <c r="F130" s="74" t="str">
        <f>IFERROR(VLOOKUP(ROWS($F$3:F130),$C$3:$D$380,2,FALSE),"")</f>
        <v>IG - Package, paper wrapped</v>
      </c>
    </row>
    <row r="131" spans="1:6" x14ac:dyDescent="0.2">
      <c r="A131" s="63" t="s">
        <v>332</v>
      </c>
      <c r="B131" s="61" t="s">
        <v>333</v>
      </c>
      <c r="C131" s="63">
        <f>IF(ISNUMBER(SEARCH(MODELO!$D$16,UN!D131)),MAX(UN!$C$2:C130)+1,0)</f>
        <v>129</v>
      </c>
      <c r="D131" s="65" t="str">
        <f t="shared" si="1"/>
        <v>IH - Drum, plastic</v>
      </c>
      <c r="F131" s="74" t="str">
        <f>IFERROR(VLOOKUP(ROWS($F$3:F131),$C$3:$D$380,2,FALSE),"")</f>
        <v>IH - Drum, plastic</v>
      </c>
    </row>
    <row r="132" spans="1:6" x14ac:dyDescent="0.2">
      <c r="A132" s="63" t="s">
        <v>334</v>
      </c>
      <c r="B132" s="61" t="s">
        <v>335</v>
      </c>
      <c r="C132" s="63">
        <f>IF(ISNUMBER(SEARCH(MODELO!$D$16,UN!D132)),MAX(UN!$C$2:C131)+1,0)</f>
        <v>130</v>
      </c>
      <c r="D132" s="65" t="str">
        <f t="shared" ref="D132:D195" si="2">CONCATENATE(A132," - ",B132)</f>
        <v>IK - Package, cardboard, with bottle grip-holes</v>
      </c>
      <c r="F132" s="74" t="str">
        <f>IFERROR(VLOOKUP(ROWS($F$3:F132),$C$3:$D$380,2,FALSE),"")</f>
        <v>IK - Package, cardboard, with bottle grip-holes</v>
      </c>
    </row>
    <row r="133" spans="1:6" x14ac:dyDescent="0.2">
      <c r="A133" s="63" t="s">
        <v>336</v>
      </c>
      <c r="B133" s="61" t="s">
        <v>337</v>
      </c>
      <c r="C133" s="63">
        <f>IF(ISNUMBER(SEARCH(MODELO!$D$16,UN!D133)),MAX(UN!$C$2:C132)+1,0)</f>
        <v>131</v>
      </c>
      <c r="D133" s="65" t="str">
        <f t="shared" si="2"/>
        <v>IL - Tray, rigid, lidded stackable (CEN TS...</v>
      </c>
      <c r="F133" s="74" t="str">
        <f>IFERROR(VLOOKUP(ROWS($F$3:F133),$C$3:$D$380,2,FALSE),"")</f>
        <v>IL - Tray, rigid, lidded stackable (CEN TS...</v>
      </c>
    </row>
    <row r="134" spans="1:6" x14ac:dyDescent="0.2">
      <c r="A134" s="63" t="s">
        <v>338</v>
      </c>
      <c r="B134" s="61" t="s">
        <v>339</v>
      </c>
      <c r="C134" s="63">
        <f>IF(ISNUMBER(SEARCH(MODELO!$D$16,UN!D134)),MAX(UN!$C$2:C133)+1,0)</f>
        <v>132</v>
      </c>
      <c r="D134" s="65" t="str">
        <f t="shared" si="2"/>
        <v>IN - Ingot</v>
      </c>
      <c r="F134" s="74" t="str">
        <f>IFERROR(VLOOKUP(ROWS($F$3:F134),$C$3:$D$380,2,FALSE),"")</f>
        <v>IN - Ingot</v>
      </c>
    </row>
    <row r="135" spans="1:6" x14ac:dyDescent="0.2">
      <c r="A135" s="63" t="s">
        <v>340</v>
      </c>
      <c r="B135" s="61" t="s">
        <v>341</v>
      </c>
      <c r="C135" s="63">
        <f>IF(ISNUMBER(SEARCH(MODELO!$D$16,UN!D135)),MAX(UN!$C$2:C134)+1,0)</f>
        <v>133</v>
      </c>
      <c r="D135" s="65" t="str">
        <f t="shared" si="2"/>
        <v>IZ - Ingots, in bundle/bunch/truss</v>
      </c>
      <c r="F135" s="74" t="str">
        <f>IFERROR(VLOOKUP(ROWS($F$3:F135),$C$3:$D$380,2,FALSE),"")</f>
        <v>IZ - Ingots, in bundle/bunch/truss</v>
      </c>
    </row>
    <row r="136" spans="1:6" x14ac:dyDescent="0.2">
      <c r="A136" s="63" t="s">
        <v>342</v>
      </c>
      <c r="B136" s="61" t="s">
        <v>343</v>
      </c>
      <c r="C136" s="63">
        <f>IF(ISNUMBER(SEARCH(MODELO!$D$16,UN!D136)),MAX(UN!$C$2:C135)+1,0)</f>
        <v>134</v>
      </c>
      <c r="D136" s="65" t="str">
        <f t="shared" si="2"/>
        <v>JB - Bag, jumbo</v>
      </c>
      <c r="F136" s="74" t="str">
        <f>IFERROR(VLOOKUP(ROWS($F$3:F136),$C$3:$D$380,2,FALSE),"")</f>
        <v>JB - Bag, jumbo</v>
      </c>
    </row>
    <row r="137" spans="1:6" x14ac:dyDescent="0.2">
      <c r="A137" s="63" t="s">
        <v>344</v>
      </c>
      <c r="B137" s="61" t="s">
        <v>345</v>
      </c>
      <c r="C137" s="63">
        <f>IF(ISNUMBER(SEARCH(MODELO!$D$16,UN!D137)),MAX(UN!$C$2:C136)+1,0)</f>
        <v>135</v>
      </c>
      <c r="D137" s="65" t="str">
        <f t="shared" si="2"/>
        <v>JC - Jerrican, rectangular</v>
      </c>
      <c r="F137" s="74" t="str">
        <f>IFERROR(VLOOKUP(ROWS($F$3:F137),$C$3:$D$380,2,FALSE),"")</f>
        <v>JC - Jerrican, rectangular</v>
      </c>
    </row>
    <row r="138" spans="1:6" x14ac:dyDescent="0.2">
      <c r="A138" s="63" t="s">
        <v>346</v>
      </c>
      <c r="B138" s="61" t="s">
        <v>347</v>
      </c>
      <c r="C138" s="63">
        <f>IF(ISNUMBER(SEARCH(MODELO!$D$16,UN!D138)),MAX(UN!$C$2:C137)+1,0)</f>
        <v>136</v>
      </c>
      <c r="D138" s="65" t="str">
        <f t="shared" si="2"/>
        <v>JG - Jug</v>
      </c>
      <c r="F138" s="74" t="str">
        <f>IFERROR(VLOOKUP(ROWS($F$3:F138),$C$3:$D$380,2,FALSE),"")</f>
        <v>JG - Jug</v>
      </c>
    </row>
    <row r="139" spans="1:6" x14ac:dyDescent="0.2">
      <c r="A139" s="63" t="s">
        <v>348</v>
      </c>
      <c r="B139" s="61" t="s">
        <v>349</v>
      </c>
      <c r="C139" s="63">
        <f>IF(ISNUMBER(SEARCH(MODELO!$D$16,UN!D139)),MAX(UN!$C$2:C138)+1,0)</f>
        <v>137</v>
      </c>
      <c r="D139" s="65" t="str">
        <f t="shared" si="2"/>
        <v>JR - Jar</v>
      </c>
      <c r="F139" s="74" t="str">
        <f>IFERROR(VLOOKUP(ROWS($F$3:F139),$C$3:$D$380,2,FALSE),"")</f>
        <v>JR - Jar</v>
      </c>
    </row>
    <row r="140" spans="1:6" x14ac:dyDescent="0.2">
      <c r="A140" s="63" t="s">
        <v>350</v>
      </c>
      <c r="B140" s="61" t="s">
        <v>351</v>
      </c>
      <c r="C140" s="63">
        <f>IF(ISNUMBER(SEARCH(MODELO!$D$16,UN!D140)),MAX(UN!$C$2:C139)+1,0)</f>
        <v>138</v>
      </c>
      <c r="D140" s="65" t="str">
        <f t="shared" si="2"/>
        <v>JT - Jutebag</v>
      </c>
      <c r="F140" s="74" t="str">
        <f>IFERROR(VLOOKUP(ROWS($F$3:F140),$C$3:$D$380,2,FALSE),"")</f>
        <v>JT - Jutebag</v>
      </c>
    </row>
    <row r="141" spans="1:6" x14ac:dyDescent="0.2">
      <c r="A141" s="63" t="s">
        <v>352</v>
      </c>
      <c r="B141" s="61" t="s">
        <v>353</v>
      </c>
      <c r="C141" s="63">
        <f>IF(ISNUMBER(SEARCH(MODELO!$D$16,UN!D141)),MAX(UN!$C$2:C140)+1,0)</f>
        <v>139</v>
      </c>
      <c r="D141" s="65" t="str">
        <f t="shared" si="2"/>
        <v>JY - Jerrican, cylindrical</v>
      </c>
      <c r="F141" s="74" t="str">
        <f>IFERROR(VLOOKUP(ROWS($F$3:F141),$C$3:$D$380,2,FALSE),"")</f>
        <v>JY - Jerrican, cylindrical</v>
      </c>
    </row>
    <row r="142" spans="1:6" x14ac:dyDescent="0.2">
      <c r="A142" s="63" t="s">
        <v>354</v>
      </c>
      <c r="B142" s="61" t="s">
        <v>355</v>
      </c>
      <c r="C142" s="63">
        <f>IF(ISNUMBER(SEARCH(MODELO!$D$16,UN!D142)),MAX(UN!$C$2:C141)+1,0)</f>
        <v>140</v>
      </c>
      <c r="D142" s="65" t="str">
        <f t="shared" si="2"/>
        <v>KG - Keg</v>
      </c>
      <c r="F142" s="74" t="str">
        <f>IFERROR(VLOOKUP(ROWS($F$3:F142),$C$3:$D$380,2,FALSE),"")</f>
        <v>KG - Keg</v>
      </c>
    </row>
    <row r="143" spans="1:6" x14ac:dyDescent="0.2">
      <c r="A143" s="63" t="s">
        <v>356</v>
      </c>
      <c r="B143" s="61" t="s">
        <v>357</v>
      </c>
      <c r="C143" s="63">
        <f>IF(ISNUMBER(SEARCH(MODELO!$D$16,UN!D143)),MAX(UN!$C$2:C142)+1,0)</f>
        <v>141</v>
      </c>
      <c r="D143" s="65" t="str">
        <f t="shared" si="2"/>
        <v>KI - Kit</v>
      </c>
      <c r="F143" s="74" t="str">
        <f>IFERROR(VLOOKUP(ROWS($F$3:F143),$C$3:$D$380,2,FALSE),"")</f>
        <v>KI - Kit</v>
      </c>
    </row>
    <row r="144" spans="1:6" x14ac:dyDescent="0.2">
      <c r="A144" s="63" t="s">
        <v>358</v>
      </c>
      <c r="B144" s="61" t="s">
        <v>359</v>
      </c>
      <c r="C144" s="63">
        <f>IF(ISNUMBER(SEARCH(MODELO!$D$16,UN!D144)),MAX(UN!$C$2:C143)+1,0)</f>
        <v>142</v>
      </c>
      <c r="D144" s="65" t="str">
        <f t="shared" si="2"/>
        <v>LE - Luggage</v>
      </c>
      <c r="F144" s="74" t="str">
        <f>IFERROR(VLOOKUP(ROWS($F$3:F144),$C$3:$D$380,2,FALSE),"")</f>
        <v>LE - Luggage</v>
      </c>
    </row>
    <row r="145" spans="1:6" x14ac:dyDescent="0.2">
      <c r="A145" s="63" t="s">
        <v>360</v>
      </c>
      <c r="B145" s="61" t="s">
        <v>361</v>
      </c>
      <c r="C145" s="63">
        <f>IF(ISNUMBER(SEARCH(MODELO!$D$16,UN!D145)),MAX(UN!$C$2:C144)+1,0)</f>
        <v>143</v>
      </c>
      <c r="D145" s="65" t="str">
        <f t="shared" si="2"/>
        <v>LG - Log</v>
      </c>
      <c r="F145" s="74" t="str">
        <f>IFERROR(VLOOKUP(ROWS($F$3:F145),$C$3:$D$380,2,FALSE),"")</f>
        <v>LG - Log</v>
      </c>
    </row>
    <row r="146" spans="1:6" x14ac:dyDescent="0.2">
      <c r="A146" s="63" t="s">
        <v>362</v>
      </c>
      <c r="B146" s="61" t="s">
        <v>363</v>
      </c>
      <c r="C146" s="63">
        <f>IF(ISNUMBER(SEARCH(MODELO!$D$16,UN!D146)),MAX(UN!$C$2:C145)+1,0)</f>
        <v>144</v>
      </c>
      <c r="D146" s="65" t="str">
        <f t="shared" si="2"/>
        <v>LT - Lot</v>
      </c>
      <c r="F146" s="74" t="str">
        <f>IFERROR(VLOOKUP(ROWS($F$3:F146),$C$3:$D$380,2,FALSE),"")</f>
        <v>LT - Lot</v>
      </c>
    </row>
    <row r="147" spans="1:6" x14ac:dyDescent="0.2">
      <c r="A147" s="63" t="s">
        <v>364</v>
      </c>
      <c r="B147" s="61" t="s">
        <v>365</v>
      </c>
      <c r="C147" s="63">
        <f>IF(ISNUMBER(SEARCH(MODELO!$D$16,UN!D147)),MAX(UN!$C$2:C146)+1,0)</f>
        <v>145</v>
      </c>
      <c r="D147" s="65" t="str">
        <f t="shared" si="2"/>
        <v>LU - Lug</v>
      </c>
      <c r="F147" s="74" t="str">
        <f>IFERROR(VLOOKUP(ROWS($F$3:F147),$C$3:$D$380,2,FALSE),"")</f>
        <v>LU - Lug</v>
      </c>
    </row>
    <row r="148" spans="1:6" x14ac:dyDescent="0.2">
      <c r="A148" s="63" t="s">
        <v>366</v>
      </c>
      <c r="B148" s="61" t="s">
        <v>367</v>
      </c>
      <c r="C148" s="63">
        <f>IF(ISNUMBER(SEARCH(MODELO!$D$16,UN!D148)),MAX(UN!$C$2:C147)+1,0)</f>
        <v>146</v>
      </c>
      <c r="D148" s="65" t="str">
        <f t="shared" si="2"/>
        <v>LV - Liftvan</v>
      </c>
      <c r="F148" s="74" t="str">
        <f>IFERROR(VLOOKUP(ROWS($F$3:F148),$C$3:$D$380,2,FALSE),"")</f>
        <v>LV - Liftvan</v>
      </c>
    </row>
    <row r="149" spans="1:6" x14ac:dyDescent="0.2">
      <c r="A149" s="63" t="s">
        <v>368</v>
      </c>
      <c r="B149" s="61" t="s">
        <v>369</v>
      </c>
      <c r="C149" s="63">
        <f>IF(ISNUMBER(SEARCH(MODELO!$D$16,UN!D149)),MAX(UN!$C$2:C148)+1,0)</f>
        <v>147</v>
      </c>
      <c r="D149" s="65" t="str">
        <f t="shared" si="2"/>
        <v>LZ - Logs, in bundle/bunch/truss</v>
      </c>
      <c r="F149" s="74" t="str">
        <f>IFERROR(VLOOKUP(ROWS($F$3:F149),$C$3:$D$380,2,FALSE),"")</f>
        <v>LZ - Logs, in bundle/bunch/truss</v>
      </c>
    </row>
    <row r="150" spans="1:6" x14ac:dyDescent="0.2">
      <c r="A150" s="63" t="s">
        <v>370</v>
      </c>
      <c r="B150" s="61" t="s">
        <v>371</v>
      </c>
      <c r="C150" s="63">
        <f>IF(ISNUMBER(SEARCH(MODELO!$D$16,UN!D150)),MAX(UN!$C$2:C149)+1,0)</f>
        <v>148</v>
      </c>
      <c r="D150" s="65" t="str">
        <f t="shared" si="2"/>
        <v>MA - Crate, metal</v>
      </c>
      <c r="F150" s="74" t="str">
        <f>IFERROR(VLOOKUP(ROWS($F$3:F150),$C$3:$D$380,2,FALSE),"")</f>
        <v>MA - Crate, metal</v>
      </c>
    </row>
    <row r="151" spans="1:6" x14ac:dyDescent="0.2">
      <c r="A151" s="63" t="s">
        <v>372</v>
      </c>
      <c r="B151" s="61" t="s">
        <v>373</v>
      </c>
      <c r="C151" s="63">
        <f>IF(ISNUMBER(SEARCH(MODELO!$D$16,UN!D151)),MAX(UN!$C$2:C150)+1,0)</f>
        <v>149</v>
      </c>
      <c r="D151" s="65" t="str">
        <f t="shared" si="2"/>
        <v>MB - Multiply bag</v>
      </c>
      <c r="F151" s="74" t="str">
        <f>IFERROR(VLOOKUP(ROWS($F$3:F151),$C$3:$D$380,2,FALSE),"")</f>
        <v>MB - Multiply bag</v>
      </c>
    </row>
    <row r="152" spans="1:6" x14ac:dyDescent="0.2">
      <c r="A152" s="63" t="s">
        <v>374</v>
      </c>
      <c r="B152" s="61" t="s">
        <v>375</v>
      </c>
      <c r="C152" s="63">
        <f>IF(ISNUMBER(SEARCH(MODELO!$D$16,UN!D152)),MAX(UN!$C$2:C151)+1,0)</f>
        <v>150</v>
      </c>
      <c r="D152" s="65" t="str">
        <f t="shared" si="2"/>
        <v>MC - Crate, milk</v>
      </c>
      <c r="F152" s="74" t="str">
        <f>IFERROR(VLOOKUP(ROWS($F$3:F152),$C$3:$D$380,2,FALSE),"")</f>
        <v>MC - Crate, milk</v>
      </c>
    </row>
    <row r="153" spans="1:6" x14ac:dyDescent="0.2">
      <c r="A153" s="63" t="s">
        <v>376</v>
      </c>
      <c r="B153" s="61" t="s">
        <v>377</v>
      </c>
      <c r="C153" s="63">
        <f>IF(ISNUMBER(SEARCH(MODELO!$D$16,UN!D153)),MAX(UN!$C$2:C152)+1,0)</f>
        <v>151</v>
      </c>
      <c r="D153" s="65" t="str">
        <f t="shared" si="2"/>
        <v>ME - Container, metal</v>
      </c>
      <c r="F153" s="74" t="str">
        <f>IFERROR(VLOOKUP(ROWS($F$3:F153),$C$3:$D$380,2,FALSE),"")</f>
        <v>ME - Container, metal</v>
      </c>
    </row>
    <row r="154" spans="1:6" x14ac:dyDescent="0.2">
      <c r="A154" s="63" t="s">
        <v>378</v>
      </c>
      <c r="B154" s="61" t="s">
        <v>379</v>
      </c>
      <c r="C154" s="63">
        <f>IF(ISNUMBER(SEARCH(MODELO!$D$16,UN!D154)),MAX(UN!$C$2:C153)+1,0)</f>
        <v>152</v>
      </c>
      <c r="D154" s="65" t="str">
        <f t="shared" si="2"/>
        <v>MR - Receptacle, metal</v>
      </c>
      <c r="F154" s="74" t="str">
        <f>IFERROR(VLOOKUP(ROWS($F$3:F154),$C$3:$D$380,2,FALSE),"")</f>
        <v>MR - Receptacle, metal</v>
      </c>
    </row>
    <row r="155" spans="1:6" x14ac:dyDescent="0.2">
      <c r="A155" s="63" t="s">
        <v>380</v>
      </c>
      <c r="B155" s="61" t="s">
        <v>381</v>
      </c>
      <c r="C155" s="63">
        <f>IF(ISNUMBER(SEARCH(MODELO!$D$16,UN!D155)),MAX(UN!$C$2:C154)+1,0)</f>
        <v>153</v>
      </c>
      <c r="D155" s="65" t="str">
        <f t="shared" si="2"/>
        <v>MS - Sack, multi-wall</v>
      </c>
      <c r="F155" s="74" t="str">
        <f>IFERROR(VLOOKUP(ROWS($F$3:F155),$C$3:$D$380,2,FALSE),"")</f>
        <v>MS - Sack, multi-wall</v>
      </c>
    </row>
    <row r="156" spans="1:6" x14ac:dyDescent="0.2">
      <c r="A156" s="63" t="s">
        <v>382</v>
      </c>
      <c r="B156" s="61" t="s">
        <v>383</v>
      </c>
      <c r="C156" s="63">
        <f>IF(ISNUMBER(SEARCH(MODELO!$D$16,UN!D156)),MAX(UN!$C$2:C155)+1,0)</f>
        <v>154</v>
      </c>
      <c r="D156" s="65" t="str">
        <f t="shared" si="2"/>
        <v>MT - Mat</v>
      </c>
      <c r="F156" s="74" t="str">
        <f>IFERROR(VLOOKUP(ROWS($F$3:F156),$C$3:$D$380,2,FALSE),"")</f>
        <v>MT - Mat</v>
      </c>
    </row>
    <row r="157" spans="1:6" x14ac:dyDescent="0.2">
      <c r="A157" s="63" t="s">
        <v>384</v>
      </c>
      <c r="B157" s="61" t="s">
        <v>385</v>
      </c>
      <c r="C157" s="63">
        <f>IF(ISNUMBER(SEARCH(MODELO!$D$16,UN!D157)),MAX(UN!$C$2:C156)+1,0)</f>
        <v>155</v>
      </c>
      <c r="D157" s="65" t="str">
        <f t="shared" si="2"/>
        <v>MW - Receotacle, plastic wrapped</v>
      </c>
      <c r="F157" s="74" t="str">
        <f>IFERROR(VLOOKUP(ROWS($F$3:F157),$C$3:$D$380,2,FALSE),"")</f>
        <v>MW - Receotacle, plastic wrapped</v>
      </c>
    </row>
    <row r="158" spans="1:6" x14ac:dyDescent="0.2">
      <c r="A158" s="63" t="s">
        <v>386</v>
      </c>
      <c r="B158" s="61" t="s">
        <v>387</v>
      </c>
      <c r="C158" s="63">
        <f>IF(ISNUMBER(SEARCH(MODELO!$D$16,UN!D158)),MAX(UN!$C$2:C157)+1,0)</f>
        <v>156</v>
      </c>
      <c r="D158" s="65" t="str">
        <f t="shared" si="2"/>
        <v>MX - Matchbox</v>
      </c>
      <c r="F158" s="74" t="str">
        <f>IFERROR(VLOOKUP(ROWS($F$3:F158),$C$3:$D$380,2,FALSE),"")</f>
        <v>MX - Matchbox</v>
      </c>
    </row>
    <row r="159" spans="1:6" x14ac:dyDescent="0.2">
      <c r="A159" s="63" t="s">
        <v>388</v>
      </c>
      <c r="B159" s="61" t="s">
        <v>389</v>
      </c>
      <c r="C159" s="63">
        <f>IF(ISNUMBER(SEARCH(MODELO!$D$16,UN!D159)),MAX(UN!$C$2:C158)+1,0)</f>
        <v>157</v>
      </c>
      <c r="D159" s="65" t="str">
        <f t="shared" si="2"/>
        <v>NA - Not available</v>
      </c>
      <c r="F159" s="74" t="str">
        <f>IFERROR(VLOOKUP(ROWS($F$3:F159),$C$3:$D$380,2,FALSE),"")</f>
        <v>NA - Not available</v>
      </c>
    </row>
    <row r="160" spans="1:6" x14ac:dyDescent="0.2">
      <c r="A160" s="63" t="s">
        <v>390</v>
      </c>
      <c r="B160" s="61" t="s">
        <v>391</v>
      </c>
      <c r="C160" s="63">
        <f>IF(ISNUMBER(SEARCH(MODELO!$D$16,UN!D160)),MAX(UN!$C$2:C159)+1,0)</f>
        <v>158</v>
      </c>
      <c r="D160" s="65" t="str">
        <f t="shared" si="2"/>
        <v>NE - Unpacked or unpackaged</v>
      </c>
      <c r="F160" s="74" t="str">
        <f>IFERROR(VLOOKUP(ROWS($F$3:F160),$C$3:$D$380,2,FALSE),"")</f>
        <v>NE - Unpacked or unpackaged</v>
      </c>
    </row>
    <row r="161" spans="1:6" x14ac:dyDescent="0.2">
      <c r="A161" s="63" t="s">
        <v>392</v>
      </c>
      <c r="B161" s="61" t="s">
        <v>393</v>
      </c>
      <c r="C161" s="63">
        <f>IF(ISNUMBER(SEARCH(MODELO!$D$16,UN!D161)),MAX(UN!$C$2:C160)+1,0)</f>
        <v>159</v>
      </c>
      <c r="D161" s="65" t="str">
        <f t="shared" si="2"/>
        <v>NF - Unpacked or unpackaged, single unit</v>
      </c>
      <c r="F161" s="74" t="str">
        <f>IFERROR(VLOOKUP(ROWS($F$3:F161),$C$3:$D$380,2,FALSE),"")</f>
        <v>NF - Unpacked or unpackaged, single unit</v>
      </c>
    </row>
    <row r="162" spans="1:6" x14ac:dyDescent="0.2">
      <c r="A162" s="63" t="s">
        <v>394</v>
      </c>
      <c r="B162" s="61" t="s">
        <v>395</v>
      </c>
      <c r="C162" s="63">
        <f>IF(ISNUMBER(SEARCH(MODELO!$D$16,UN!D162)),MAX(UN!$C$2:C161)+1,0)</f>
        <v>160</v>
      </c>
      <c r="D162" s="65" t="str">
        <f t="shared" si="2"/>
        <v>NG - Unpacked or unpackaged, multiple units</v>
      </c>
      <c r="F162" s="74" t="str">
        <f>IFERROR(VLOOKUP(ROWS($F$3:F162),$C$3:$D$380,2,FALSE),"")</f>
        <v>NG - Unpacked or unpackaged, multiple units</v>
      </c>
    </row>
    <row r="163" spans="1:6" x14ac:dyDescent="0.2">
      <c r="A163" s="63" t="s">
        <v>396</v>
      </c>
      <c r="B163" s="61" t="s">
        <v>397</v>
      </c>
      <c r="C163" s="63">
        <f>IF(ISNUMBER(SEARCH(MODELO!$D$16,UN!D163)),MAX(UN!$C$2:C162)+1,0)</f>
        <v>161</v>
      </c>
      <c r="D163" s="65" t="str">
        <f t="shared" si="2"/>
        <v>NS - Nest</v>
      </c>
      <c r="F163" s="74" t="str">
        <f>IFERROR(VLOOKUP(ROWS($F$3:F163),$C$3:$D$380,2,FALSE),"")</f>
        <v>NS - Nest</v>
      </c>
    </row>
    <row r="164" spans="1:6" x14ac:dyDescent="0.2">
      <c r="A164" s="63" t="s">
        <v>398</v>
      </c>
      <c r="B164" s="61" t="s">
        <v>399</v>
      </c>
      <c r="C164" s="63">
        <f>IF(ISNUMBER(SEARCH(MODELO!$D$16,UN!D164)),MAX(UN!$C$2:C163)+1,0)</f>
        <v>162</v>
      </c>
      <c r="D164" s="65" t="str">
        <f t="shared" si="2"/>
        <v>NT - Net</v>
      </c>
      <c r="F164" s="74" t="str">
        <f>IFERROR(VLOOKUP(ROWS($F$3:F164),$C$3:$D$380,2,FALSE),"")</f>
        <v>NT - Net</v>
      </c>
    </row>
    <row r="165" spans="1:6" x14ac:dyDescent="0.2">
      <c r="A165" s="63" t="s">
        <v>400</v>
      </c>
      <c r="B165" s="61" t="s">
        <v>401</v>
      </c>
      <c r="C165" s="63">
        <f>IF(ISNUMBER(SEARCH(MODELO!$D$16,UN!D165)),MAX(UN!$C$2:C164)+1,0)</f>
        <v>163</v>
      </c>
      <c r="D165" s="65" t="str">
        <f t="shared" si="2"/>
        <v>NU - Net, tube, plastic</v>
      </c>
      <c r="F165" s="74" t="str">
        <f>IFERROR(VLOOKUP(ROWS($F$3:F165),$C$3:$D$380,2,FALSE),"")</f>
        <v>NU - Net, tube, plastic</v>
      </c>
    </row>
    <row r="166" spans="1:6" x14ac:dyDescent="0.2">
      <c r="A166" s="63" t="s">
        <v>402</v>
      </c>
      <c r="B166" s="61" t="s">
        <v>403</v>
      </c>
      <c r="C166" s="63">
        <f>IF(ISNUMBER(SEARCH(MODELO!$D$16,UN!D166)),MAX(UN!$C$2:C165)+1,0)</f>
        <v>164</v>
      </c>
      <c r="D166" s="65" t="str">
        <f t="shared" si="2"/>
        <v>NV - Net, tube, textile</v>
      </c>
      <c r="F166" s="74" t="str">
        <f>IFERROR(VLOOKUP(ROWS($F$3:F166),$C$3:$D$380,2,FALSE),"")</f>
        <v>NV - Net, tube, textile</v>
      </c>
    </row>
    <row r="167" spans="1:6" x14ac:dyDescent="0.2">
      <c r="A167" s="63" t="s">
        <v>404</v>
      </c>
      <c r="B167" s="61" t="s">
        <v>405</v>
      </c>
      <c r="C167" s="63">
        <f>IF(ISNUMBER(SEARCH(MODELO!$D$16,UN!D167)),MAX(UN!$C$2:C166)+1,0)</f>
        <v>165</v>
      </c>
      <c r="D167" s="65" t="str">
        <f t="shared" si="2"/>
        <v>OA - Pallet, CHEP 40 cm x 60 cm</v>
      </c>
      <c r="F167" s="74" t="str">
        <f>IFERROR(VLOOKUP(ROWS($F$3:F167),$C$3:$D$380,2,FALSE),"")</f>
        <v>OA - Pallet, CHEP 40 cm x 60 cm</v>
      </c>
    </row>
    <row r="168" spans="1:6" x14ac:dyDescent="0.2">
      <c r="A168" s="63" t="s">
        <v>406</v>
      </c>
      <c r="B168" s="61" t="s">
        <v>407</v>
      </c>
      <c r="C168" s="63">
        <f>IF(ISNUMBER(SEARCH(MODELO!$D$16,UN!D168)),MAX(UN!$C$2:C167)+1,0)</f>
        <v>166</v>
      </c>
      <c r="D168" s="65" t="str">
        <f t="shared" si="2"/>
        <v>OB - Pallet, CHEP 80 cm x 120 cm</v>
      </c>
      <c r="F168" s="74" t="str">
        <f>IFERROR(VLOOKUP(ROWS($F$3:F168),$C$3:$D$380,2,FALSE),"")</f>
        <v>OB - Pallet, CHEP 80 cm x 120 cm</v>
      </c>
    </row>
    <row r="169" spans="1:6" x14ac:dyDescent="0.2">
      <c r="A169" s="63" t="s">
        <v>408</v>
      </c>
      <c r="B169" s="61" t="s">
        <v>409</v>
      </c>
      <c r="C169" s="63">
        <f>IF(ISNUMBER(SEARCH(MODELO!$D$16,UN!D169)),MAX(UN!$C$2:C168)+1,0)</f>
        <v>167</v>
      </c>
      <c r="D169" s="65" t="str">
        <f t="shared" si="2"/>
        <v>OC - Pallet, CHEP 100 cm x 120 cm</v>
      </c>
      <c r="F169" s="74" t="str">
        <f>IFERROR(VLOOKUP(ROWS($F$3:F169),$C$3:$D$380,2,FALSE),"")</f>
        <v>OC - Pallet, CHEP 100 cm x 120 cm</v>
      </c>
    </row>
    <row r="170" spans="1:6" x14ac:dyDescent="0.2">
      <c r="A170" s="63" t="s">
        <v>410</v>
      </c>
      <c r="B170" s="61" t="s">
        <v>411</v>
      </c>
      <c r="C170" s="63">
        <f>IF(ISNUMBER(SEARCH(MODELO!$D$16,UN!D170)),MAX(UN!$C$2:C169)+1,0)</f>
        <v>168</v>
      </c>
      <c r="D170" s="65" t="str">
        <f t="shared" si="2"/>
        <v>OD - Pallet, AS 4068-1993</v>
      </c>
      <c r="F170" s="74" t="str">
        <f>IFERROR(VLOOKUP(ROWS($F$3:F170),$C$3:$D$380,2,FALSE),"")</f>
        <v>OD - Pallet, AS 4068-1993</v>
      </c>
    </row>
    <row r="171" spans="1:6" x14ac:dyDescent="0.2">
      <c r="A171" s="63" t="s">
        <v>412</v>
      </c>
      <c r="B171" s="61" t="s">
        <v>413</v>
      </c>
      <c r="C171" s="63">
        <f>IF(ISNUMBER(SEARCH(MODELO!$D$16,UN!D171)),MAX(UN!$C$2:C170)+1,0)</f>
        <v>169</v>
      </c>
      <c r="D171" s="65" t="str">
        <f t="shared" si="2"/>
        <v>OE - Pallet, ISSO T11</v>
      </c>
      <c r="F171" s="74" t="str">
        <f>IFERROR(VLOOKUP(ROWS($F$3:F171),$C$3:$D$380,2,FALSE),"")</f>
        <v>OE - Pallet, ISSO T11</v>
      </c>
    </row>
    <row r="172" spans="1:6" x14ac:dyDescent="0.2">
      <c r="A172" s="63" t="s">
        <v>414</v>
      </c>
      <c r="B172" s="61" t="s">
        <v>415</v>
      </c>
      <c r="C172" s="63">
        <f>IF(ISNUMBER(SEARCH(MODELO!$D$16,UN!D172)),MAX(UN!$C$2:C171)+1,0)</f>
        <v>170</v>
      </c>
      <c r="D172" s="65" t="str">
        <f t="shared" si="2"/>
        <v>OF - Platform, unspec. Weight or dimension</v>
      </c>
      <c r="F172" s="74" t="str">
        <f>IFERROR(VLOOKUP(ROWS($F$3:F172),$C$3:$D$380,2,FALSE),"")</f>
        <v>OF - Platform, unspec. Weight or dimension</v>
      </c>
    </row>
    <row r="173" spans="1:6" x14ac:dyDescent="0.2">
      <c r="A173" s="63" t="s">
        <v>416</v>
      </c>
      <c r="B173" s="61" t="s">
        <v>417</v>
      </c>
      <c r="C173" s="63">
        <f>IF(ISNUMBER(SEARCH(MODELO!$D$16,UN!D173)),MAX(UN!$C$2:C172)+1,0)</f>
        <v>171</v>
      </c>
      <c r="D173" s="65" t="str">
        <f t="shared" si="2"/>
        <v>OK - Block</v>
      </c>
      <c r="F173" s="74" t="str">
        <f>IFERROR(VLOOKUP(ROWS($F$3:F173),$C$3:$D$380,2,FALSE),"")</f>
        <v>OK - Block</v>
      </c>
    </row>
    <row r="174" spans="1:6" x14ac:dyDescent="0.2">
      <c r="A174" s="63" t="s">
        <v>418</v>
      </c>
      <c r="B174" s="61" t="s">
        <v>419</v>
      </c>
      <c r="C174" s="63">
        <f>IF(ISNUMBER(SEARCH(MODELO!$D$16,UN!D174)),MAX(UN!$C$2:C173)+1,0)</f>
        <v>172</v>
      </c>
      <c r="D174" s="65" t="str">
        <f t="shared" si="2"/>
        <v>OT - Octabin</v>
      </c>
      <c r="F174" s="74" t="str">
        <f>IFERROR(VLOOKUP(ROWS($F$3:F174),$C$3:$D$380,2,FALSE),"")</f>
        <v>OT - Octabin</v>
      </c>
    </row>
    <row r="175" spans="1:6" x14ac:dyDescent="0.2">
      <c r="A175" s="63" t="s">
        <v>420</v>
      </c>
      <c r="B175" s="61" t="s">
        <v>421</v>
      </c>
      <c r="C175" s="63">
        <f>IF(ISNUMBER(SEARCH(MODELO!$D$16,UN!D175)),MAX(UN!$C$2:C174)+1,0)</f>
        <v>173</v>
      </c>
      <c r="D175" s="65" t="str">
        <f t="shared" si="2"/>
        <v>OU - Container, outer</v>
      </c>
      <c r="F175" s="74" t="str">
        <f>IFERROR(VLOOKUP(ROWS($F$3:F175),$C$3:$D$380,2,FALSE),"")</f>
        <v>OU - Container, outer</v>
      </c>
    </row>
    <row r="176" spans="1:6" x14ac:dyDescent="0.2">
      <c r="A176" s="63" t="s">
        <v>422</v>
      </c>
      <c r="B176" s="61" t="s">
        <v>423</v>
      </c>
      <c r="C176" s="63">
        <f>IF(ISNUMBER(SEARCH(MODELO!$D$16,UN!D176)),MAX(UN!$C$2:C175)+1,0)</f>
        <v>174</v>
      </c>
      <c r="D176" s="65" t="str">
        <f t="shared" si="2"/>
        <v>PA - Packet</v>
      </c>
      <c r="F176" s="74" t="str">
        <f>IFERROR(VLOOKUP(ROWS($F$3:F176),$C$3:$D$380,2,FALSE),"")</f>
        <v>PA - Packet</v>
      </c>
    </row>
    <row r="177" spans="1:6" x14ac:dyDescent="0.2">
      <c r="A177" s="63" t="s">
        <v>424</v>
      </c>
      <c r="B177" s="61" t="s">
        <v>425</v>
      </c>
      <c r="C177" s="63">
        <f>IF(ISNUMBER(SEARCH(MODELO!$D$16,UN!D177)),MAX(UN!$C$2:C176)+1,0)</f>
        <v>175</v>
      </c>
      <c r="D177" s="65" t="str">
        <f t="shared" si="2"/>
        <v>PB - Pallet, box</v>
      </c>
      <c r="F177" s="74" t="str">
        <f>IFERROR(VLOOKUP(ROWS($F$3:F177),$C$3:$D$380,2,FALSE),"")</f>
        <v>PB - Pallet, box</v>
      </c>
    </row>
    <row r="178" spans="1:6" x14ac:dyDescent="0.2">
      <c r="A178" s="63" t="s">
        <v>426</v>
      </c>
      <c r="B178" s="61" t="s">
        <v>427</v>
      </c>
      <c r="C178" s="63">
        <f>IF(ISNUMBER(SEARCH(MODELO!$D$16,UN!D178)),MAX(UN!$C$2:C177)+1,0)</f>
        <v>176</v>
      </c>
      <c r="D178" s="65" t="str">
        <f t="shared" si="2"/>
        <v>PC - Parcel</v>
      </c>
      <c r="F178" s="74" t="str">
        <f>IFERROR(VLOOKUP(ROWS($F$3:F178),$C$3:$D$380,2,FALSE),"")</f>
        <v>PC - Parcel</v>
      </c>
    </row>
    <row r="179" spans="1:6" x14ac:dyDescent="0.2">
      <c r="A179" s="63" t="s">
        <v>428</v>
      </c>
      <c r="B179" s="61" t="s">
        <v>429</v>
      </c>
      <c r="C179" s="63">
        <f>IF(ISNUMBER(SEARCH(MODELO!$D$16,UN!D179)),MAX(UN!$C$2:C178)+1,0)</f>
        <v>177</v>
      </c>
      <c r="D179" s="65" t="str">
        <f t="shared" si="2"/>
        <v>PD - Pallet, modular, collars 80cms * 100cms</v>
      </c>
      <c r="F179" s="74" t="str">
        <f>IFERROR(VLOOKUP(ROWS($F$3:F179),$C$3:$D$380,2,FALSE),"")</f>
        <v>PD - Pallet, modular, collars 80cms * 100cms</v>
      </c>
    </row>
    <row r="180" spans="1:6" x14ac:dyDescent="0.2">
      <c r="A180" s="63" t="s">
        <v>430</v>
      </c>
      <c r="B180" s="61" t="s">
        <v>431</v>
      </c>
      <c r="C180" s="63">
        <f>IF(ISNUMBER(SEARCH(MODELO!$D$16,UN!D180)),MAX(UN!$C$2:C179)+1,0)</f>
        <v>178</v>
      </c>
      <c r="D180" s="65" t="str">
        <f t="shared" si="2"/>
        <v>PE - Pallet, modular, collars 80cms * 120cms</v>
      </c>
      <c r="F180" s="74" t="str">
        <f>IFERROR(VLOOKUP(ROWS($F$3:F180),$C$3:$D$380,2,FALSE),"")</f>
        <v>PE - Pallet, modular, collars 80cms * 120cms</v>
      </c>
    </row>
    <row r="181" spans="1:6" x14ac:dyDescent="0.2">
      <c r="A181" s="63" t="s">
        <v>432</v>
      </c>
      <c r="B181" s="61" t="s">
        <v>433</v>
      </c>
      <c r="C181" s="63">
        <f>IF(ISNUMBER(SEARCH(MODELO!$D$16,UN!D181)),MAX(UN!$C$2:C180)+1,0)</f>
        <v>179</v>
      </c>
      <c r="D181" s="65" t="str">
        <f t="shared" si="2"/>
        <v>PF - Pen</v>
      </c>
      <c r="F181" s="74" t="str">
        <f>IFERROR(VLOOKUP(ROWS($F$3:F181),$C$3:$D$380,2,FALSE),"")</f>
        <v>PF - Pen</v>
      </c>
    </row>
    <row r="182" spans="1:6" x14ac:dyDescent="0.2">
      <c r="A182" s="63" t="s">
        <v>434</v>
      </c>
      <c r="B182" s="61" t="s">
        <v>435</v>
      </c>
      <c r="C182" s="63">
        <f>IF(ISNUMBER(SEARCH(MODELO!$D$16,UN!D182)),MAX(UN!$C$2:C181)+1,0)</f>
        <v>180</v>
      </c>
      <c r="D182" s="65" t="str">
        <f t="shared" si="2"/>
        <v>PG - Plate</v>
      </c>
      <c r="F182" s="74" t="str">
        <f>IFERROR(VLOOKUP(ROWS($F$3:F182),$C$3:$D$380,2,FALSE),"")</f>
        <v>PG - Plate</v>
      </c>
    </row>
    <row r="183" spans="1:6" x14ac:dyDescent="0.2">
      <c r="A183" s="63" t="s">
        <v>436</v>
      </c>
      <c r="B183" s="61" t="s">
        <v>437</v>
      </c>
      <c r="C183" s="63">
        <f>IF(ISNUMBER(SEARCH(MODELO!$D$16,UN!D183)),MAX(UN!$C$2:C182)+1,0)</f>
        <v>181</v>
      </c>
      <c r="D183" s="65" t="str">
        <f t="shared" si="2"/>
        <v>PH - Pitcher</v>
      </c>
      <c r="F183" s="74" t="str">
        <f>IFERROR(VLOOKUP(ROWS($F$3:F183),$C$3:$D$380,2,FALSE),"")</f>
        <v>PH - Pitcher</v>
      </c>
    </row>
    <row r="184" spans="1:6" x14ac:dyDescent="0.2">
      <c r="A184" s="63" t="s">
        <v>438</v>
      </c>
      <c r="B184" s="61" t="s">
        <v>439</v>
      </c>
      <c r="C184" s="63">
        <f>IF(ISNUMBER(SEARCH(MODELO!$D$16,UN!D184)),MAX(UN!$C$2:C183)+1,0)</f>
        <v>182</v>
      </c>
      <c r="D184" s="65" t="str">
        <f t="shared" si="2"/>
        <v>PI - Pipe</v>
      </c>
      <c r="F184" s="74" t="str">
        <f>IFERROR(VLOOKUP(ROWS($F$3:F184),$C$3:$D$380,2,FALSE),"")</f>
        <v>PI - Pipe</v>
      </c>
    </row>
    <row r="185" spans="1:6" x14ac:dyDescent="0.2">
      <c r="A185" s="63" t="s">
        <v>440</v>
      </c>
      <c r="B185" s="61" t="s">
        <v>441</v>
      </c>
      <c r="C185" s="63">
        <f>IF(ISNUMBER(SEARCH(MODELO!$D$16,UN!D185)),MAX(UN!$C$2:C184)+1,0)</f>
        <v>183</v>
      </c>
      <c r="D185" s="65" t="str">
        <f t="shared" si="2"/>
        <v>PJ - Punnet</v>
      </c>
      <c r="F185" s="74" t="str">
        <f>IFERROR(VLOOKUP(ROWS($F$3:F185),$C$3:$D$380,2,FALSE),"")</f>
        <v>PJ - Punnet</v>
      </c>
    </row>
    <row r="186" spans="1:6" x14ac:dyDescent="0.2">
      <c r="A186" s="63" t="s">
        <v>442</v>
      </c>
      <c r="B186" s="61" t="s">
        <v>443</v>
      </c>
      <c r="C186" s="63">
        <f>IF(ISNUMBER(SEARCH(MODELO!$D$16,UN!D186)),MAX(UN!$C$2:C185)+1,0)</f>
        <v>184</v>
      </c>
      <c r="D186" s="65" t="str">
        <f t="shared" si="2"/>
        <v>PK - Package</v>
      </c>
      <c r="F186" s="74" t="str">
        <f>IFERROR(VLOOKUP(ROWS($F$3:F186),$C$3:$D$380,2,FALSE),"")</f>
        <v>PK - Package</v>
      </c>
    </row>
    <row r="187" spans="1:6" x14ac:dyDescent="0.2">
      <c r="A187" s="63" t="s">
        <v>444</v>
      </c>
      <c r="B187" s="61" t="s">
        <v>445</v>
      </c>
      <c r="C187" s="63">
        <f>IF(ISNUMBER(SEARCH(MODELO!$D$16,UN!D187)),MAX(UN!$C$2:C186)+1,0)</f>
        <v>185</v>
      </c>
      <c r="D187" s="65" t="str">
        <f t="shared" si="2"/>
        <v>PL - Pail</v>
      </c>
      <c r="F187" s="74" t="str">
        <f>IFERROR(VLOOKUP(ROWS($F$3:F187),$C$3:$D$380,2,FALSE),"")</f>
        <v>PL - Pail</v>
      </c>
    </row>
    <row r="188" spans="1:6" x14ac:dyDescent="0.2">
      <c r="A188" s="63" t="s">
        <v>446</v>
      </c>
      <c r="B188" s="61" t="s">
        <v>447</v>
      </c>
      <c r="C188" s="63">
        <f>IF(ISNUMBER(SEARCH(MODELO!$D$16,UN!D188)),MAX(UN!$C$2:C187)+1,0)</f>
        <v>186</v>
      </c>
      <c r="D188" s="65" t="str">
        <f t="shared" si="2"/>
        <v>PN - Plank</v>
      </c>
      <c r="F188" s="74" t="str">
        <f>IFERROR(VLOOKUP(ROWS($F$3:F188),$C$3:$D$380,2,FALSE),"")</f>
        <v>PN - Plank</v>
      </c>
    </row>
    <row r="189" spans="1:6" x14ac:dyDescent="0.2">
      <c r="A189" s="63" t="s">
        <v>448</v>
      </c>
      <c r="B189" s="61" t="s">
        <v>449</v>
      </c>
      <c r="C189" s="63">
        <f>IF(ISNUMBER(SEARCH(MODELO!$D$16,UN!D189)),MAX(UN!$C$2:C188)+1,0)</f>
        <v>187</v>
      </c>
      <c r="D189" s="65" t="str">
        <f t="shared" si="2"/>
        <v>PO - Pouch</v>
      </c>
      <c r="F189" s="74" t="str">
        <f>IFERROR(VLOOKUP(ROWS($F$3:F189),$C$3:$D$380,2,FALSE),"")</f>
        <v>PO - Pouch</v>
      </c>
    </row>
    <row r="190" spans="1:6" x14ac:dyDescent="0.2">
      <c r="A190" s="63" t="s">
        <v>450</v>
      </c>
      <c r="B190" s="61" t="s">
        <v>451</v>
      </c>
      <c r="C190" s="63">
        <f>IF(ISNUMBER(SEARCH(MODELO!$D$16,UN!D190)),MAX(UN!$C$2:C189)+1,0)</f>
        <v>188</v>
      </c>
      <c r="D190" s="65" t="str">
        <f t="shared" si="2"/>
        <v>PP - Piece, a loose or unpacked article</v>
      </c>
      <c r="F190" s="74" t="str">
        <f>IFERROR(VLOOKUP(ROWS($F$3:F190),$C$3:$D$380,2,FALSE),"")</f>
        <v>PP - Piece, a loose or unpacked article</v>
      </c>
    </row>
    <row r="191" spans="1:6" x14ac:dyDescent="0.2">
      <c r="A191" s="63" t="s">
        <v>452</v>
      </c>
      <c r="B191" s="61" t="s">
        <v>453</v>
      </c>
      <c r="C191" s="63">
        <f>IF(ISNUMBER(SEARCH(MODELO!$D$16,UN!D191)),MAX(UN!$C$2:C190)+1,0)</f>
        <v>189</v>
      </c>
      <c r="D191" s="65" t="str">
        <f t="shared" si="2"/>
        <v>PR - Receptacle, plastic</v>
      </c>
      <c r="F191" s="74" t="str">
        <f>IFERROR(VLOOKUP(ROWS($F$3:F191),$C$3:$D$380,2,FALSE),"")</f>
        <v>PR - Receptacle, plastic</v>
      </c>
    </row>
    <row r="192" spans="1:6" x14ac:dyDescent="0.2">
      <c r="A192" s="63" t="s">
        <v>454</v>
      </c>
      <c r="B192" s="61" t="s">
        <v>455</v>
      </c>
      <c r="C192" s="63">
        <f>IF(ISNUMBER(SEARCH(MODELO!$D$16,UN!D192)),MAX(UN!$C$2:C191)+1,0)</f>
        <v>190</v>
      </c>
      <c r="D192" s="65" t="str">
        <f t="shared" si="2"/>
        <v>PT - Pot</v>
      </c>
      <c r="F192" s="74" t="str">
        <f>IFERROR(VLOOKUP(ROWS($F$3:F192),$C$3:$D$380,2,FALSE),"")</f>
        <v>PT - Pot</v>
      </c>
    </row>
    <row r="193" spans="1:6" x14ac:dyDescent="0.2">
      <c r="A193" s="63" t="s">
        <v>456</v>
      </c>
      <c r="B193" s="61" t="s">
        <v>457</v>
      </c>
      <c r="C193" s="63">
        <f>IF(ISNUMBER(SEARCH(MODELO!$D$16,UN!D193)),MAX(UN!$C$2:C192)+1,0)</f>
        <v>191</v>
      </c>
      <c r="D193" s="65" t="str">
        <f t="shared" si="2"/>
        <v>PU - Tray</v>
      </c>
      <c r="F193" s="74" t="str">
        <f>IFERROR(VLOOKUP(ROWS($F$3:F193),$C$3:$D$380,2,FALSE),"")</f>
        <v>PU - Tray</v>
      </c>
    </row>
    <row r="194" spans="1:6" x14ac:dyDescent="0.2">
      <c r="A194" s="63" t="s">
        <v>458</v>
      </c>
      <c r="B194" s="61" t="s">
        <v>459</v>
      </c>
      <c r="C194" s="63">
        <f>IF(ISNUMBER(SEARCH(MODELO!$D$16,UN!D194)),MAX(UN!$C$2:C193)+1,0)</f>
        <v>192</v>
      </c>
      <c r="D194" s="65" t="str">
        <f t="shared" si="2"/>
        <v>PV - Pipes, in bundle/brunch/truss</v>
      </c>
      <c r="F194" s="74" t="str">
        <f>IFERROR(VLOOKUP(ROWS($F$3:F194),$C$3:$D$380,2,FALSE),"")</f>
        <v>PV - Pipes, in bundle/brunch/truss</v>
      </c>
    </row>
    <row r="195" spans="1:6" x14ac:dyDescent="0.2">
      <c r="A195" s="63" t="s">
        <v>460</v>
      </c>
      <c r="B195" s="61" t="s">
        <v>461</v>
      </c>
      <c r="C195" s="63">
        <f>IF(ISNUMBER(SEARCH(MODELO!$D$16,UN!D195)),MAX(UN!$C$2:C194)+1,0)</f>
        <v>193</v>
      </c>
      <c r="D195" s="65" t="str">
        <f t="shared" si="2"/>
        <v>PX - Pallet</v>
      </c>
      <c r="F195" s="74" t="str">
        <f>IFERROR(VLOOKUP(ROWS($F$3:F195),$C$3:$D$380,2,FALSE),"")</f>
        <v>PX - Pallet</v>
      </c>
    </row>
    <row r="196" spans="1:6" x14ac:dyDescent="0.2">
      <c r="A196" s="63" t="s">
        <v>462</v>
      </c>
      <c r="B196" s="61" t="s">
        <v>463</v>
      </c>
      <c r="C196" s="63">
        <f>IF(ISNUMBER(SEARCH(MODELO!$D$16,UN!D196)),MAX(UN!$C$2:C195)+1,0)</f>
        <v>194</v>
      </c>
      <c r="D196" s="65" t="str">
        <f t="shared" ref="D196:D259" si="3">CONCATENATE(A196," - ",B196)</f>
        <v>PY - Plates, in bundle/bunch/truss</v>
      </c>
      <c r="F196" s="74" t="str">
        <f>IFERROR(VLOOKUP(ROWS($F$3:F196),$C$3:$D$380,2,FALSE),"")</f>
        <v>PY - Plates, in bundle/bunch/truss</v>
      </c>
    </row>
    <row r="197" spans="1:6" x14ac:dyDescent="0.2">
      <c r="A197" s="63" t="s">
        <v>464</v>
      </c>
      <c r="B197" s="61" t="s">
        <v>465</v>
      </c>
      <c r="C197" s="63">
        <f>IF(ISNUMBER(SEARCH(MODELO!$D$16,UN!D197)),MAX(UN!$C$2:C196)+1,0)</f>
        <v>195</v>
      </c>
      <c r="D197" s="65" t="str">
        <f t="shared" si="3"/>
        <v>PZ - Planks, in bundle/bunch/truss</v>
      </c>
      <c r="F197" s="74" t="str">
        <f>IFERROR(VLOOKUP(ROWS($F$3:F197),$C$3:$D$380,2,FALSE),"")</f>
        <v>PZ - Planks, in bundle/bunch/truss</v>
      </c>
    </row>
    <row r="198" spans="1:6" x14ac:dyDescent="0.2">
      <c r="A198" s="63" t="s">
        <v>466</v>
      </c>
      <c r="B198" s="61" t="s">
        <v>467</v>
      </c>
      <c r="C198" s="63">
        <f>IF(ISNUMBER(SEARCH(MODELO!$D$16,UN!D198)),MAX(UN!$C$2:C197)+1,0)</f>
        <v>196</v>
      </c>
      <c r="D198" s="65" t="str">
        <f t="shared" si="3"/>
        <v>P2 - Pan</v>
      </c>
      <c r="F198" s="74" t="str">
        <f>IFERROR(VLOOKUP(ROWS($F$3:F198),$C$3:$D$380,2,FALSE),"")</f>
        <v>P2 - Pan</v>
      </c>
    </row>
    <row r="199" spans="1:6" x14ac:dyDescent="0.2">
      <c r="A199" s="63" t="s">
        <v>468</v>
      </c>
      <c r="B199" s="61" t="s">
        <v>469</v>
      </c>
      <c r="C199" s="63">
        <f>IF(ISNUMBER(SEARCH(MODELO!$D$16,UN!D199)),MAX(UN!$C$2:C198)+1,0)</f>
        <v>197</v>
      </c>
      <c r="D199" s="65" t="str">
        <f t="shared" si="3"/>
        <v>QA - Drum, steel, non-removable head</v>
      </c>
      <c r="F199" s="74" t="str">
        <f>IFERROR(VLOOKUP(ROWS($F$3:F199),$C$3:$D$380,2,FALSE),"")</f>
        <v>QA - Drum, steel, non-removable head</v>
      </c>
    </row>
    <row r="200" spans="1:6" x14ac:dyDescent="0.2">
      <c r="A200" s="63" t="s">
        <v>470</v>
      </c>
      <c r="B200" s="61" t="s">
        <v>471</v>
      </c>
      <c r="C200" s="63">
        <f>IF(ISNUMBER(SEARCH(MODELO!$D$16,UN!D200)),MAX(UN!$C$2:C199)+1,0)</f>
        <v>198</v>
      </c>
      <c r="D200" s="65" t="str">
        <f t="shared" si="3"/>
        <v>QB - Drum, steel, removable head</v>
      </c>
      <c r="F200" s="74" t="str">
        <f>IFERROR(VLOOKUP(ROWS($F$3:F200),$C$3:$D$380,2,FALSE),"")</f>
        <v>QB - Drum, steel, removable head</v>
      </c>
    </row>
    <row r="201" spans="1:6" x14ac:dyDescent="0.2">
      <c r="A201" s="63" t="s">
        <v>472</v>
      </c>
      <c r="B201" s="61" t="s">
        <v>473</v>
      </c>
      <c r="C201" s="63">
        <f>IF(ISNUMBER(SEARCH(MODELO!$D$16,UN!D201)),MAX(UN!$C$2:C200)+1,0)</f>
        <v>199</v>
      </c>
      <c r="D201" s="65" t="str">
        <f t="shared" si="3"/>
        <v>QC - Drum, aluminium, non-removable head</v>
      </c>
      <c r="F201" s="74" t="str">
        <f>IFERROR(VLOOKUP(ROWS($F$3:F201),$C$3:$D$380,2,FALSE),"")</f>
        <v>QC - Drum, aluminium, non-removable head</v>
      </c>
    </row>
    <row r="202" spans="1:6" x14ac:dyDescent="0.2">
      <c r="A202" s="63" t="s">
        <v>474</v>
      </c>
      <c r="B202" s="61" t="s">
        <v>475</v>
      </c>
      <c r="C202" s="63">
        <f>IF(ISNUMBER(SEARCH(MODELO!$D$16,UN!D202)),MAX(UN!$C$2:C201)+1,0)</f>
        <v>200</v>
      </c>
      <c r="D202" s="65" t="str">
        <f t="shared" si="3"/>
        <v>QD - Drum, aluminium, removable head</v>
      </c>
      <c r="F202" s="74" t="str">
        <f>IFERROR(VLOOKUP(ROWS($F$3:F202),$C$3:$D$380,2,FALSE),"")</f>
        <v>QD - Drum, aluminium, removable head</v>
      </c>
    </row>
    <row r="203" spans="1:6" x14ac:dyDescent="0.2">
      <c r="A203" s="63" t="s">
        <v>476</v>
      </c>
      <c r="B203" s="61" t="s">
        <v>477</v>
      </c>
      <c r="C203" s="63">
        <f>IF(ISNUMBER(SEARCH(MODELO!$D$16,UN!D203)),MAX(UN!$C$2:C202)+1,0)</f>
        <v>201</v>
      </c>
      <c r="D203" s="65" t="str">
        <f t="shared" si="3"/>
        <v>QF - Drum, plastic, non-removable head</v>
      </c>
      <c r="F203" s="74" t="str">
        <f>IFERROR(VLOOKUP(ROWS($F$3:F203),$C$3:$D$380,2,FALSE),"")</f>
        <v>QF - Drum, plastic, non-removable head</v>
      </c>
    </row>
    <row r="204" spans="1:6" x14ac:dyDescent="0.2">
      <c r="A204" s="63" t="s">
        <v>478</v>
      </c>
      <c r="B204" s="61" t="s">
        <v>479</v>
      </c>
      <c r="C204" s="63">
        <f>IF(ISNUMBER(SEARCH(MODELO!$D$16,UN!D204)),MAX(UN!$C$2:C203)+1,0)</f>
        <v>202</v>
      </c>
      <c r="D204" s="65" t="str">
        <f t="shared" si="3"/>
        <v>QG - Drum, plastic, removable head</v>
      </c>
      <c r="F204" s="74" t="str">
        <f>IFERROR(VLOOKUP(ROWS($F$3:F204),$C$3:$D$380,2,FALSE),"")</f>
        <v>QG - Drum, plastic, removable head</v>
      </c>
    </row>
    <row r="205" spans="1:6" x14ac:dyDescent="0.2">
      <c r="A205" s="63" t="s">
        <v>480</v>
      </c>
      <c r="B205" s="61" t="s">
        <v>481</v>
      </c>
      <c r="C205" s="63">
        <f>IF(ISNUMBER(SEARCH(MODELO!$D$16,UN!D205)),MAX(UN!$C$2:C204)+1,0)</f>
        <v>203</v>
      </c>
      <c r="D205" s="65" t="str">
        <f t="shared" si="3"/>
        <v>QH - Barel, wooden, bung type</v>
      </c>
      <c r="F205" s="74" t="str">
        <f>IFERROR(VLOOKUP(ROWS($F$3:F205),$C$3:$D$380,2,FALSE),"")</f>
        <v>QH - Barel, wooden, bung type</v>
      </c>
    </row>
    <row r="206" spans="1:6" x14ac:dyDescent="0.2">
      <c r="A206" s="63" t="s">
        <v>482</v>
      </c>
      <c r="B206" s="61" t="s">
        <v>483</v>
      </c>
      <c r="C206" s="63">
        <f>IF(ISNUMBER(SEARCH(MODELO!$D$16,UN!D206)),MAX(UN!$C$2:C205)+1,0)</f>
        <v>204</v>
      </c>
      <c r="D206" s="65" t="str">
        <f t="shared" si="3"/>
        <v>QJ - Barrel, wooden, removable head</v>
      </c>
      <c r="F206" s="74" t="str">
        <f>IFERROR(VLOOKUP(ROWS($F$3:F206),$C$3:$D$380,2,FALSE),"")</f>
        <v>QJ - Barrel, wooden, removable head</v>
      </c>
    </row>
    <row r="207" spans="1:6" x14ac:dyDescent="0.2">
      <c r="A207" s="63" t="s">
        <v>484</v>
      </c>
      <c r="B207" s="61" t="s">
        <v>485</v>
      </c>
      <c r="C207" s="63">
        <f>IF(ISNUMBER(SEARCH(MODELO!$D$16,UN!D207)),MAX(UN!$C$2:C206)+1,0)</f>
        <v>205</v>
      </c>
      <c r="D207" s="65" t="str">
        <f t="shared" si="3"/>
        <v>QK - Jerrican, steel, non-removable head</v>
      </c>
      <c r="F207" s="74" t="str">
        <f>IFERROR(VLOOKUP(ROWS($F$3:F207),$C$3:$D$380,2,FALSE),"")</f>
        <v>QK - Jerrican, steel, non-removable head</v>
      </c>
    </row>
    <row r="208" spans="1:6" x14ac:dyDescent="0.2">
      <c r="A208" s="63" t="s">
        <v>486</v>
      </c>
      <c r="B208" s="61" t="s">
        <v>487</v>
      </c>
      <c r="C208" s="63">
        <f>IF(ISNUMBER(SEARCH(MODELO!$D$16,UN!D208)),MAX(UN!$C$2:C207)+1,0)</f>
        <v>206</v>
      </c>
      <c r="D208" s="65" t="str">
        <f t="shared" si="3"/>
        <v>QL - Jerrican, steel, removable head</v>
      </c>
      <c r="F208" s="74" t="str">
        <f>IFERROR(VLOOKUP(ROWS($F$3:F208),$C$3:$D$380,2,FALSE),"")</f>
        <v>QL - Jerrican, steel, removable head</v>
      </c>
    </row>
    <row r="209" spans="1:6" x14ac:dyDescent="0.2">
      <c r="A209" s="63" t="s">
        <v>488</v>
      </c>
      <c r="B209" s="61" t="s">
        <v>489</v>
      </c>
      <c r="C209" s="63">
        <f>IF(ISNUMBER(SEARCH(MODELO!$D$16,UN!D209)),MAX(UN!$C$2:C208)+1,0)</f>
        <v>207</v>
      </c>
      <c r="D209" s="65" t="str">
        <f t="shared" si="3"/>
        <v>QM - Jerrican, plastic, non-removable head</v>
      </c>
      <c r="F209" s="74" t="str">
        <f>IFERROR(VLOOKUP(ROWS($F$3:F209),$C$3:$D$380,2,FALSE),"")</f>
        <v>QM - Jerrican, plastic, non-removable head</v>
      </c>
    </row>
    <row r="210" spans="1:6" x14ac:dyDescent="0.2">
      <c r="A210" s="63" t="s">
        <v>490</v>
      </c>
      <c r="B210" s="61" t="s">
        <v>491</v>
      </c>
      <c r="C210" s="63">
        <f>IF(ISNUMBER(SEARCH(MODELO!$D$16,UN!D210)),MAX(UN!$C$2:C209)+1,0)</f>
        <v>208</v>
      </c>
      <c r="D210" s="65" t="str">
        <f t="shared" si="3"/>
        <v>QN - Jerrican, plastic, removable head</v>
      </c>
      <c r="F210" s="74" t="str">
        <f>IFERROR(VLOOKUP(ROWS($F$3:F210),$C$3:$D$380,2,FALSE),"")</f>
        <v>QN - Jerrican, plastic, removable head</v>
      </c>
    </row>
    <row r="211" spans="1:6" x14ac:dyDescent="0.2">
      <c r="A211" s="63" t="s">
        <v>492</v>
      </c>
      <c r="B211" s="61" t="s">
        <v>493</v>
      </c>
      <c r="C211" s="63">
        <f>IF(ISNUMBER(SEARCH(MODELO!$D$16,UN!D211)),MAX(UN!$C$2:C210)+1,0)</f>
        <v>209</v>
      </c>
      <c r="D211" s="65" t="str">
        <f t="shared" si="3"/>
        <v>QP - Box, wooden, natural wood, ordinary</v>
      </c>
      <c r="F211" s="74" t="str">
        <f>IFERROR(VLOOKUP(ROWS($F$3:F211),$C$3:$D$380,2,FALSE),"")</f>
        <v>QP - Box, wooden, natural wood, ordinary</v>
      </c>
    </row>
    <row r="212" spans="1:6" x14ac:dyDescent="0.2">
      <c r="A212" s="63" t="s">
        <v>494</v>
      </c>
      <c r="B212" s="61" t="s">
        <v>495</v>
      </c>
      <c r="C212" s="63">
        <f>IF(ISNUMBER(SEARCH(MODELO!$D$16,UN!D212)),MAX(UN!$C$2:C211)+1,0)</f>
        <v>210</v>
      </c>
      <c r="D212" s="65" t="str">
        <f t="shared" si="3"/>
        <v>QQ - Box, wooden, natural wood, with sift pro</v>
      </c>
      <c r="F212" s="74" t="str">
        <f>IFERROR(VLOOKUP(ROWS($F$3:F212),$C$3:$D$380,2,FALSE),"")</f>
        <v>QQ - Box, wooden, natural wood, with sift pro</v>
      </c>
    </row>
    <row r="213" spans="1:6" x14ac:dyDescent="0.2">
      <c r="A213" s="63" t="s">
        <v>496</v>
      </c>
      <c r="B213" s="61" t="s">
        <v>497</v>
      </c>
      <c r="C213" s="63">
        <f>IF(ISNUMBER(SEARCH(MODELO!$D$16,UN!D213)),MAX(UN!$C$2:C212)+1,0)</f>
        <v>211</v>
      </c>
      <c r="D213" s="65" t="str">
        <f t="shared" si="3"/>
        <v>QR - Box, plastic, expanded</v>
      </c>
      <c r="F213" s="74" t="str">
        <f>IFERROR(VLOOKUP(ROWS($F$3:F213),$C$3:$D$380,2,FALSE),"")</f>
        <v>QR - Box, plastic, expanded</v>
      </c>
    </row>
    <row r="214" spans="1:6" x14ac:dyDescent="0.2">
      <c r="A214" s="63" t="s">
        <v>498</v>
      </c>
      <c r="B214" s="61" t="s">
        <v>499</v>
      </c>
      <c r="C214" s="63">
        <f>IF(ISNUMBER(SEARCH(MODELO!$D$16,UN!D214)),MAX(UN!$C$2:C213)+1,0)</f>
        <v>212</v>
      </c>
      <c r="D214" s="65" t="str">
        <f t="shared" si="3"/>
        <v>QS - Box, plastic, solid</v>
      </c>
      <c r="F214" s="74" t="str">
        <f>IFERROR(VLOOKUP(ROWS($F$3:F214),$C$3:$D$380,2,FALSE),"")</f>
        <v>QS - Box, plastic, solid</v>
      </c>
    </row>
    <row r="215" spans="1:6" x14ac:dyDescent="0.2">
      <c r="A215" s="63" t="s">
        <v>500</v>
      </c>
      <c r="B215" s="61" t="s">
        <v>501</v>
      </c>
      <c r="C215" s="63">
        <f>IF(ISNUMBER(SEARCH(MODELO!$D$16,UN!D215)),MAX(UN!$C$2:C214)+1,0)</f>
        <v>213</v>
      </c>
      <c r="D215" s="65" t="str">
        <f t="shared" si="3"/>
        <v>RD - Rod</v>
      </c>
      <c r="F215" s="74" t="str">
        <f>IFERROR(VLOOKUP(ROWS($F$3:F215),$C$3:$D$380,2,FALSE),"")</f>
        <v>RD - Rod</v>
      </c>
    </row>
    <row r="216" spans="1:6" x14ac:dyDescent="0.2">
      <c r="A216" s="63" t="s">
        <v>502</v>
      </c>
      <c r="B216" s="61" t="s">
        <v>503</v>
      </c>
      <c r="C216" s="63">
        <f>IF(ISNUMBER(SEARCH(MODELO!$D$16,UN!D216)),MAX(UN!$C$2:C215)+1,0)</f>
        <v>214</v>
      </c>
      <c r="D216" s="65" t="str">
        <f t="shared" si="3"/>
        <v>RG - Ring</v>
      </c>
      <c r="F216" s="74" t="str">
        <f>IFERROR(VLOOKUP(ROWS($F$3:F216),$C$3:$D$380,2,FALSE),"")</f>
        <v>RG - Ring</v>
      </c>
    </row>
    <row r="217" spans="1:6" x14ac:dyDescent="0.2">
      <c r="A217" s="63" t="s">
        <v>504</v>
      </c>
      <c r="B217" s="61" t="s">
        <v>505</v>
      </c>
      <c r="C217" s="63">
        <f>IF(ISNUMBER(SEARCH(MODELO!$D$16,UN!D217)),MAX(UN!$C$2:C216)+1,0)</f>
        <v>215</v>
      </c>
      <c r="D217" s="65" t="str">
        <f t="shared" si="3"/>
        <v>RJ - Rack, clothing hanger</v>
      </c>
      <c r="F217" s="74" t="str">
        <f>IFERROR(VLOOKUP(ROWS($F$3:F217),$C$3:$D$380,2,FALSE),"")</f>
        <v>RJ - Rack, clothing hanger</v>
      </c>
    </row>
    <row r="218" spans="1:6" x14ac:dyDescent="0.2">
      <c r="A218" s="63" t="s">
        <v>506</v>
      </c>
      <c r="B218" s="61" t="s">
        <v>507</v>
      </c>
      <c r="C218" s="63">
        <f>IF(ISNUMBER(SEARCH(MODELO!$D$16,UN!D218)),MAX(UN!$C$2:C217)+1,0)</f>
        <v>216</v>
      </c>
      <c r="D218" s="65" t="str">
        <f t="shared" si="3"/>
        <v>RK - Rack</v>
      </c>
      <c r="F218" s="74" t="str">
        <f>IFERROR(VLOOKUP(ROWS($F$3:F218),$C$3:$D$380,2,FALSE),"")</f>
        <v>RK - Rack</v>
      </c>
    </row>
    <row r="219" spans="1:6" x14ac:dyDescent="0.2">
      <c r="A219" s="63" t="s">
        <v>508</v>
      </c>
      <c r="B219" s="61" t="s">
        <v>509</v>
      </c>
      <c r="C219" s="63">
        <f>IF(ISNUMBER(SEARCH(MODELO!$D$16,UN!D219)),MAX(UN!$C$2:C218)+1,0)</f>
        <v>217</v>
      </c>
      <c r="D219" s="65" t="str">
        <f t="shared" si="3"/>
        <v>RL - Reel</v>
      </c>
      <c r="F219" s="74" t="str">
        <f>IFERROR(VLOOKUP(ROWS($F$3:F219),$C$3:$D$380,2,FALSE),"")</f>
        <v>RL - Reel</v>
      </c>
    </row>
    <row r="220" spans="1:6" x14ac:dyDescent="0.2">
      <c r="A220" s="63" t="s">
        <v>510</v>
      </c>
      <c r="B220" s="61" t="s">
        <v>511</v>
      </c>
      <c r="C220" s="63">
        <f>IF(ISNUMBER(SEARCH(MODELO!$D$16,UN!D220)),MAX(UN!$C$2:C219)+1,0)</f>
        <v>218</v>
      </c>
      <c r="D220" s="65" t="str">
        <f t="shared" si="3"/>
        <v>RO - Roll</v>
      </c>
      <c r="F220" s="74" t="str">
        <f>IFERROR(VLOOKUP(ROWS($F$3:F220),$C$3:$D$380,2,FALSE),"")</f>
        <v>RO - Roll</v>
      </c>
    </row>
    <row r="221" spans="1:6" x14ac:dyDescent="0.2">
      <c r="A221" s="63" t="s">
        <v>512</v>
      </c>
      <c r="B221" s="61" t="s">
        <v>513</v>
      </c>
      <c r="C221" s="63">
        <f>IF(ISNUMBER(SEARCH(MODELO!$D$16,UN!D221)),MAX(UN!$C$2:C220)+1,0)</f>
        <v>219</v>
      </c>
      <c r="D221" s="65" t="str">
        <f t="shared" si="3"/>
        <v>RT - Rednet</v>
      </c>
      <c r="F221" s="74" t="str">
        <f>IFERROR(VLOOKUP(ROWS($F$3:F221),$C$3:$D$380,2,FALSE),"")</f>
        <v>RT - Rednet</v>
      </c>
    </row>
    <row r="222" spans="1:6" x14ac:dyDescent="0.2">
      <c r="A222" s="63" t="s">
        <v>514</v>
      </c>
      <c r="B222" s="61" t="s">
        <v>515</v>
      </c>
      <c r="C222" s="63">
        <f>IF(ISNUMBER(SEARCH(MODELO!$D$16,UN!D222)),MAX(UN!$C$2:C221)+1,0)</f>
        <v>220</v>
      </c>
      <c r="D222" s="65" t="str">
        <f t="shared" si="3"/>
        <v>RZ - Rods, in bundle/bunch/truss</v>
      </c>
      <c r="F222" s="74" t="str">
        <f>IFERROR(VLOOKUP(ROWS($F$3:F222),$C$3:$D$380,2,FALSE),"")</f>
        <v>RZ - Rods, in bundle/bunch/truss</v>
      </c>
    </row>
    <row r="223" spans="1:6" x14ac:dyDescent="0.2">
      <c r="A223" s="63" t="s">
        <v>516</v>
      </c>
      <c r="B223" s="61" t="s">
        <v>517</v>
      </c>
      <c r="C223" s="63">
        <f>IF(ISNUMBER(SEARCH(MODELO!$D$16,UN!D223)),MAX(UN!$C$2:C222)+1,0)</f>
        <v>221</v>
      </c>
      <c r="D223" s="65" t="str">
        <f t="shared" si="3"/>
        <v>SA - Sack</v>
      </c>
      <c r="F223" s="74" t="str">
        <f>IFERROR(VLOOKUP(ROWS($F$3:F223),$C$3:$D$380,2,FALSE),"")</f>
        <v>SA - Sack</v>
      </c>
    </row>
    <row r="224" spans="1:6" x14ac:dyDescent="0.2">
      <c r="A224" s="63" t="s">
        <v>518</v>
      </c>
      <c r="B224" s="61" t="s">
        <v>519</v>
      </c>
      <c r="C224" s="63">
        <f>IF(ISNUMBER(SEARCH(MODELO!$D$16,UN!D224)),MAX(UN!$C$2:C223)+1,0)</f>
        <v>222</v>
      </c>
      <c r="D224" s="65" t="str">
        <f t="shared" si="3"/>
        <v>SB - Slab</v>
      </c>
      <c r="F224" s="74" t="str">
        <f>IFERROR(VLOOKUP(ROWS($F$3:F224),$C$3:$D$380,2,FALSE),"")</f>
        <v>SB - Slab</v>
      </c>
    </row>
    <row r="225" spans="1:6" x14ac:dyDescent="0.2">
      <c r="A225" s="63" t="s">
        <v>520</v>
      </c>
      <c r="B225" s="61" t="s">
        <v>521</v>
      </c>
      <c r="C225" s="63">
        <f>IF(ISNUMBER(SEARCH(MODELO!$D$16,UN!D225)),MAX(UN!$C$2:C224)+1,0)</f>
        <v>223</v>
      </c>
      <c r="D225" s="65" t="str">
        <f t="shared" si="3"/>
        <v>SC - Crate, shallow</v>
      </c>
      <c r="F225" s="74" t="str">
        <f>IFERROR(VLOOKUP(ROWS($F$3:F225),$C$3:$D$380,2,FALSE),"")</f>
        <v>SC - Crate, shallow</v>
      </c>
    </row>
    <row r="226" spans="1:6" x14ac:dyDescent="0.2">
      <c r="A226" s="63" t="s">
        <v>522</v>
      </c>
      <c r="B226" s="61" t="s">
        <v>523</v>
      </c>
      <c r="C226" s="63">
        <f>IF(ISNUMBER(SEARCH(MODELO!$D$16,UN!D226)),MAX(UN!$C$2:C225)+1,0)</f>
        <v>224</v>
      </c>
      <c r="D226" s="65" t="str">
        <f t="shared" si="3"/>
        <v>SD - Spindle</v>
      </c>
      <c r="F226" s="74" t="str">
        <f>IFERROR(VLOOKUP(ROWS($F$3:F226),$C$3:$D$380,2,FALSE),"")</f>
        <v>SD - Spindle</v>
      </c>
    </row>
    <row r="227" spans="1:6" x14ac:dyDescent="0.2">
      <c r="A227" s="63" t="s">
        <v>524</v>
      </c>
      <c r="B227" s="61" t="s">
        <v>525</v>
      </c>
      <c r="C227" s="63">
        <f>IF(ISNUMBER(SEARCH(MODELO!$D$16,UN!D227)),MAX(UN!$C$2:C226)+1,0)</f>
        <v>225</v>
      </c>
      <c r="D227" s="65" t="str">
        <f t="shared" si="3"/>
        <v>SE - Sea-chest</v>
      </c>
      <c r="F227" s="74" t="str">
        <f>IFERROR(VLOOKUP(ROWS($F$3:F227),$C$3:$D$380,2,FALSE),"")</f>
        <v>SE - Sea-chest</v>
      </c>
    </row>
    <row r="228" spans="1:6" x14ac:dyDescent="0.2">
      <c r="A228" s="63" t="s">
        <v>526</v>
      </c>
      <c r="B228" s="61" t="s">
        <v>527</v>
      </c>
      <c r="C228" s="63">
        <f>IF(ISNUMBER(SEARCH(MODELO!$D$16,UN!D228)),MAX(UN!$C$2:C227)+1,0)</f>
        <v>226</v>
      </c>
      <c r="D228" s="65" t="str">
        <f t="shared" si="3"/>
        <v>SH - Sachet</v>
      </c>
      <c r="F228" s="74" t="str">
        <f>IFERROR(VLOOKUP(ROWS($F$3:F228),$C$3:$D$380,2,FALSE),"")</f>
        <v>SH - Sachet</v>
      </c>
    </row>
    <row r="229" spans="1:6" x14ac:dyDescent="0.2">
      <c r="A229" s="63" t="s">
        <v>528</v>
      </c>
      <c r="B229" s="61" t="s">
        <v>529</v>
      </c>
      <c r="C229" s="63">
        <f>IF(ISNUMBER(SEARCH(MODELO!$D$16,UN!D229)),MAX(UN!$C$2:C228)+1,0)</f>
        <v>227</v>
      </c>
      <c r="D229" s="65" t="str">
        <f t="shared" si="3"/>
        <v>SI - Skid</v>
      </c>
      <c r="F229" s="74" t="str">
        <f>IFERROR(VLOOKUP(ROWS($F$3:F229),$C$3:$D$380,2,FALSE),"")</f>
        <v>SI - Skid</v>
      </c>
    </row>
    <row r="230" spans="1:6" x14ac:dyDescent="0.2">
      <c r="A230" s="63" t="s">
        <v>530</v>
      </c>
      <c r="B230" s="61" t="s">
        <v>531</v>
      </c>
      <c r="C230" s="63">
        <f>IF(ISNUMBER(SEARCH(MODELO!$D$16,UN!D230)),MAX(UN!$C$2:C229)+1,0)</f>
        <v>228</v>
      </c>
      <c r="D230" s="65" t="str">
        <f t="shared" si="3"/>
        <v>SK - Case, skeleton</v>
      </c>
      <c r="F230" s="74" t="str">
        <f>IFERROR(VLOOKUP(ROWS($F$3:F230),$C$3:$D$380,2,FALSE),"")</f>
        <v>SK - Case, skeleton</v>
      </c>
    </row>
    <row r="231" spans="1:6" x14ac:dyDescent="0.2">
      <c r="A231" s="63" t="s">
        <v>532</v>
      </c>
      <c r="B231" s="61" t="s">
        <v>533</v>
      </c>
      <c r="C231" s="63">
        <f>IF(ISNUMBER(SEARCH(MODELO!$D$16,UN!D231)),MAX(UN!$C$2:C230)+1,0)</f>
        <v>229</v>
      </c>
      <c r="D231" s="65" t="str">
        <f t="shared" si="3"/>
        <v>SL - Slipsheet</v>
      </c>
      <c r="F231" s="74" t="str">
        <f>IFERROR(VLOOKUP(ROWS($F$3:F231),$C$3:$D$380,2,FALSE),"")</f>
        <v>SL - Slipsheet</v>
      </c>
    </row>
    <row r="232" spans="1:6" x14ac:dyDescent="0.2">
      <c r="A232" s="63" t="s">
        <v>534</v>
      </c>
      <c r="B232" s="61" t="s">
        <v>535</v>
      </c>
      <c r="C232" s="63">
        <f>IF(ISNUMBER(SEARCH(MODELO!$D$16,UN!D232)),MAX(UN!$C$2:C231)+1,0)</f>
        <v>230</v>
      </c>
      <c r="D232" s="65" t="str">
        <f t="shared" si="3"/>
        <v>SM - Sheetmetal</v>
      </c>
      <c r="F232" s="74" t="str">
        <f>IFERROR(VLOOKUP(ROWS($F$3:F232),$C$3:$D$380,2,FALSE),"")</f>
        <v>SM - Sheetmetal</v>
      </c>
    </row>
    <row r="233" spans="1:6" x14ac:dyDescent="0.2">
      <c r="A233" s="63" t="s">
        <v>536</v>
      </c>
      <c r="B233" s="61" t="s">
        <v>537</v>
      </c>
      <c r="C233" s="63">
        <f>IF(ISNUMBER(SEARCH(MODELO!$D$16,UN!D233)),MAX(UN!$C$2:C232)+1,0)</f>
        <v>231</v>
      </c>
      <c r="D233" s="65" t="str">
        <f t="shared" si="3"/>
        <v>SO - Spool</v>
      </c>
      <c r="F233" s="74" t="str">
        <f>IFERROR(VLOOKUP(ROWS($F$3:F233),$C$3:$D$380,2,FALSE),"")</f>
        <v>SO - Spool</v>
      </c>
    </row>
    <row r="234" spans="1:6" x14ac:dyDescent="0.2">
      <c r="A234" s="63" t="s">
        <v>538</v>
      </c>
      <c r="B234" s="61" t="s">
        <v>539</v>
      </c>
      <c r="C234" s="63">
        <f>IF(ISNUMBER(SEARCH(MODELO!$D$16,UN!D234)),MAX(UN!$C$2:C233)+1,0)</f>
        <v>232</v>
      </c>
      <c r="D234" s="65" t="str">
        <f t="shared" si="3"/>
        <v>SP - Sheet, plastic wrapping</v>
      </c>
      <c r="F234" s="74" t="str">
        <f>IFERROR(VLOOKUP(ROWS($F$3:F234),$C$3:$D$380,2,FALSE),"")</f>
        <v>SP - Sheet, plastic wrapping</v>
      </c>
    </row>
    <row r="235" spans="1:6" x14ac:dyDescent="0.2">
      <c r="A235" s="63" t="s">
        <v>540</v>
      </c>
      <c r="B235" s="61" t="s">
        <v>541</v>
      </c>
      <c r="C235" s="63">
        <f>IF(ISNUMBER(SEARCH(MODELO!$D$16,UN!D235)),MAX(UN!$C$2:C234)+1,0)</f>
        <v>233</v>
      </c>
      <c r="D235" s="65" t="str">
        <f t="shared" si="3"/>
        <v>SS - Case, steel</v>
      </c>
      <c r="F235" s="74" t="str">
        <f>IFERROR(VLOOKUP(ROWS($F$3:F235),$C$3:$D$380,2,FALSE),"")</f>
        <v>SS - Case, steel</v>
      </c>
    </row>
    <row r="236" spans="1:6" x14ac:dyDescent="0.2">
      <c r="A236" s="63" t="s">
        <v>542</v>
      </c>
      <c r="B236" s="61" t="s">
        <v>543</v>
      </c>
      <c r="C236" s="63">
        <f>IF(ISNUMBER(SEARCH(MODELO!$D$16,UN!D236)),MAX(UN!$C$2:C235)+1,0)</f>
        <v>234</v>
      </c>
      <c r="D236" s="65" t="str">
        <f t="shared" si="3"/>
        <v>ST - Sheet</v>
      </c>
      <c r="F236" s="74" t="str">
        <f>IFERROR(VLOOKUP(ROWS($F$3:F236),$C$3:$D$380,2,FALSE),"")</f>
        <v>ST - Sheet</v>
      </c>
    </row>
    <row r="237" spans="1:6" x14ac:dyDescent="0.2">
      <c r="A237" s="63" t="s">
        <v>544</v>
      </c>
      <c r="B237" s="61" t="s">
        <v>545</v>
      </c>
      <c r="C237" s="63">
        <f>IF(ISNUMBER(SEARCH(MODELO!$D$16,UN!D237)),MAX(UN!$C$2:C236)+1,0)</f>
        <v>235</v>
      </c>
      <c r="D237" s="65" t="str">
        <f t="shared" si="3"/>
        <v>SU - Suitcase</v>
      </c>
      <c r="F237" s="74" t="str">
        <f>IFERROR(VLOOKUP(ROWS($F$3:F237),$C$3:$D$380,2,FALSE),"")</f>
        <v>SU - Suitcase</v>
      </c>
    </row>
    <row r="238" spans="1:6" x14ac:dyDescent="0.2">
      <c r="A238" s="63" t="s">
        <v>546</v>
      </c>
      <c r="B238" s="61" t="s">
        <v>547</v>
      </c>
      <c r="C238" s="63">
        <f>IF(ISNUMBER(SEARCH(MODELO!$D$16,UN!D238)),MAX(UN!$C$2:C237)+1,0)</f>
        <v>236</v>
      </c>
      <c r="D238" s="65" t="str">
        <f t="shared" si="3"/>
        <v>SV - Envelope, steel</v>
      </c>
      <c r="F238" s="74" t="str">
        <f>IFERROR(VLOOKUP(ROWS($F$3:F238),$C$3:$D$380,2,FALSE),"")</f>
        <v>SV - Envelope, steel</v>
      </c>
    </row>
    <row r="239" spans="1:6" x14ac:dyDescent="0.2">
      <c r="A239" s="63" t="s">
        <v>548</v>
      </c>
      <c r="B239" s="61" t="s">
        <v>549</v>
      </c>
      <c r="C239" s="63">
        <f>IF(ISNUMBER(SEARCH(MODELO!$D$16,UN!D239)),MAX(UN!$C$2:C238)+1,0)</f>
        <v>237</v>
      </c>
      <c r="D239" s="65" t="str">
        <f t="shared" si="3"/>
        <v>SW - Shrinkwrapped</v>
      </c>
      <c r="F239" s="74" t="str">
        <f>IFERROR(VLOOKUP(ROWS($F$3:F239),$C$3:$D$380,2,FALSE),"")</f>
        <v>SW - Shrinkwrapped</v>
      </c>
    </row>
    <row r="240" spans="1:6" x14ac:dyDescent="0.2">
      <c r="A240" s="63" t="s">
        <v>550</v>
      </c>
      <c r="B240" s="61" t="s">
        <v>551</v>
      </c>
      <c r="C240" s="63">
        <f>IF(ISNUMBER(SEARCH(MODELO!$D$16,UN!D240)),MAX(UN!$C$2:C239)+1,0)</f>
        <v>238</v>
      </c>
      <c r="D240" s="65" t="str">
        <f t="shared" si="3"/>
        <v>SX - Set</v>
      </c>
      <c r="F240" s="74" t="str">
        <f>IFERROR(VLOOKUP(ROWS($F$3:F240),$C$3:$D$380,2,FALSE),"")</f>
        <v>SX - Set</v>
      </c>
    </row>
    <row r="241" spans="1:6" x14ac:dyDescent="0.2">
      <c r="A241" s="63" t="s">
        <v>552</v>
      </c>
      <c r="B241" s="61" t="s">
        <v>553</v>
      </c>
      <c r="C241" s="63">
        <f>IF(ISNUMBER(SEARCH(MODELO!$D$16,UN!D241)),MAX(UN!$C$2:C240)+1,0)</f>
        <v>239</v>
      </c>
      <c r="D241" s="65" t="str">
        <f t="shared" si="3"/>
        <v>SY - Sleeve</v>
      </c>
      <c r="F241" s="74" t="str">
        <f>IFERROR(VLOOKUP(ROWS($F$3:F241),$C$3:$D$380,2,FALSE),"")</f>
        <v>SY - Sleeve</v>
      </c>
    </row>
    <row r="242" spans="1:6" x14ac:dyDescent="0.2">
      <c r="A242" s="63" t="s">
        <v>554</v>
      </c>
      <c r="B242" s="61" t="s">
        <v>555</v>
      </c>
      <c r="C242" s="63">
        <f>IF(ISNUMBER(SEARCH(MODELO!$D$16,UN!D242)),MAX(UN!$C$2:C241)+1,0)</f>
        <v>240</v>
      </c>
      <c r="D242" s="65" t="str">
        <f t="shared" si="3"/>
        <v>SZ - Sheets, in bundle/bunch/truss</v>
      </c>
      <c r="F242" s="74" t="str">
        <f>IFERROR(VLOOKUP(ROWS($F$3:F242),$C$3:$D$380,2,FALSE),"")</f>
        <v>SZ - Sheets, in bundle/bunch/truss</v>
      </c>
    </row>
    <row r="243" spans="1:6" x14ac:dyDescent="0.2">
      <c r="A243" s="63" t="s">
        <v>556</v>
      </c>
      <c r="B243" s="61" t="s">
        <v>557</v>
      </c>
      <c r="C243" s="63">
        <f>IF(ISNUMBER(SEARCH(MODELO!$D$16,UN!D243)),MAX(UN!$C$2:C242)+1,0)</f>
        <v>241</v>
      </c>
      <c r="D243" s="65" t="str">
        <f t="shared" si="3"/>
        <v>TB - Tub</v>
      </c>
      <c r="F243" s="74" t="str">
        <f>IFERROR(VLOOKUP(ROWS($F$3:F243),$C$3:$D$380,2,FALSE),"")</f>
        <v>TB - Tub</v>
      </c>
    </row>
    <row r="244" spans="1:6" x14ac:dyDescent="0.2">
      <c r="A244" s="63" t="s">
        <v>558</v>
      </c>
      <c r="B244" s="61" t="s">
        <v>559</v>
      </c>
      <c r="C244" s="63">
        <f>IF(ISNUMBER(SEARCH(MODELO!$D$16,UN!D244)),MAX(UN!$C$2:C243)+1,0)</f>
        <v>242</v>
      </c>
      <c r="D244" s="65" t="str">
        <f t="shared" si="3"/>
        <v>TC - Tea-chest</v>
      </c>
      <c r="F244" s="74" t="str">
        <f>IFERROR(VLOOKUP(ROWS($F$3:F244),$C$3:$D$380,2,FALSE),"")</f>
        <v>TC - Tea-chest</v>
      </c>
    </row>
    <row r="245" spans="1:6" x14ac:dyDescent="0.2">
      <c r="A245" s="63" t="s">
        <v>560</v>
      </c>
      <c r="B245" s="61" t="s">
        <v>561</v>
      </c>
      <c r="C245" s="63">
        <f>IF(ISNUMBER(SEARCH(MODELO!$D$16,UN!D245)),MAX(UN!$C$2:C244)+1,0)</f>
        <v>243</v>
      </c>
      <c r="D245" s="65" t="str">
        <f t="shared" si="3"/>
        <v>TD - Tube, collapsible</v>
      </c>
      <c r="F245" s="74" t="str">
        <f>IFERROR(VLOOKUP(ROWS($F$3:F245),$C$3:$D$380,2,FALSE),"")</f>
        <v>TD - Tube, collapsible</v>
      </c>
    </row>
    <row r="246" spans="1:6" x14ac:dyDescent="0.2">
      <c r="A246" s="63" t="s">
        <v>562</v>
      </c>
      <c r="B246" s="61" t="s">
        <v>563</v>
      </c>
      <c r="C246" s="63">
        <f>IF(ISNUMBER(SEARCH(MODELO!$D$16,UN!D246)),MAX(UN!$C$2:C245)+1,0)</f>
        <v>244</v>
      </c>
      <c r="D246" s="65" t="str">
        <f t="shared" si="3"/>
        <v>TE - Tyre</v>
      </c>
      <c r="F246" s="74" t="str">
        <f>IFERROR(VLOOKUP(ROWS($F$3:F246),$C$3:$D$380,2,FALSE),"")</f>
        <v>TE - Tyre</v>
      </c>
    </row>
    <row r="247" spans="1:6" x14ac:dyDescent="0.2">
      <c r="A247" s="63" t="s">
        <v>564</v>
      </c>
      <c r="B247" s="61" t="s">
        <v>565</v>
      </c>
      <c r="C247" s="63">
        <f>IF(ISNUMBER(SEARCH(MODELO!$D$16,UN!D247)),MAX(UN!$C$2:C246)+1,0)</f>
        <v>245</v>
      </c>
      <c r="D247" s="65" t="str">
        <f t="shared" si="3"/>
        <v>TG - Tank container, generic</v>
      </c>
      <c r="F247" s="74" t="str">
        <f>IFERROR(VLOOKUP(ROWS($F$3:F247),$C$3:$D$380,2,FALSE),"")</f>
        <v>TG - Tank container, generic</v>
      </c>
    </row>
    <row r="248" spans="1:6" x14ac:dyDescent="0.2">
      <c r="A248" s="63" t="s">
        <v>566</v>
      </c>
      <c r="B248" s="61" t="s">
        <v>567</v>
      </c>
      <c r="C248" s="63">
        <f>IF(ISNUMBER(SEARCH(MODELO!$D$16,UN!D248)),MAX(UN!$C$2:C247)+1,0)</f>
        <v>246</v>
      </c>
      <c r="D248" s="65" t="str">
        <f t="shared" si="3"/>
        <v>TI - Tierce</v>
      </c>
      <c r="F248" s="74" t="str">
        <f>IFERROR(VLOOKUP(ROWS($F$3:F248),$C$3:$D$380,2,FALSE),"")</f>
        <v>TI - Tierce</v>
      </c>
    </row>
    <row r="249" spans="1:6" x14ac:dyDescent="0.2">
      <c r="A249" s="63" t="s">
        <v>568</v>
      </c>
      <c r="B249" s="61" t="s">
        <v>569</v>
      </c>
      <c r="C249" s="63">
        <f>IF(ISNUMBER(SEARCH(MODELO!$D$16,UN!D249)),MAX(UN!$C$2:C248)+1,0)</f>
        <v>247</v>
      </c>
      <c r="D249" s="65" t="str">
        <f t="shared" si="3"/>
        <v>TK - Tank , rectangular</v>
      </c>
      <c r="F249" s="74" t="str">
        <f>IFERROR(VLOOKUP(ROWS($F$3:F249),$C$3:$D$380,2,FALSE),"")</f>
        <v>TK - Tank , rectangular</v>
      </c>
    </row>
    <row r="250" spans="1:6" x14ac:dyDescent="0.2">
      <c r="A250" s="63" t="s">
        <v>570</v>
      </c>
      <c r="B250" s="61" t="s">
        <v>571</v>
      </c>
      <c r="C250" s="63">
        <f>IF(ISNUMBER(SEARCH(MODELO!$D$16,UN!D250)),MAX(UN!$C$2:C249)+1,0)</f>
        <v>248</v>
      </c>
      <c r="D250" s="65" t="str">
        <f t="shared" si="3"/>
        <v>TL - Tub, with lid</v>
      </c>
      <c r="F250" s="74" t="str">
        <f>IFERROR(VLOOKUP(ROWS($F$3:F250),$C$3:$D$380,2,FALSE),"")</f>
        <v>TL - Tub, with lid</v>
      </c>
    </row>
    <row r="251" spans="1:6" x14ac:dyDescent="0.2">
      <c r="A251" s="63" t="s">
        <v>572</v>
      </c>
      <c r="B251" s="61" t="s">
        <v>573</v>
      </c>
      <c r="C251" s="63">
        <f>IF(ISNUMBER(SEARCH(MODELO!$D$16,UN!D251)),MAX(UN!$C$2:C250)+1,0)</f>
        <v>249</v>
      </c>
      <c r="D251" s="65" t="str">
        <f t="shared" si="3"/>
        <v>TN - Tin</v>
      </c>
      <c r="F251" s="74" t="str">
        <f>IFERROR(VLOOKUP(ROWS($F$3:F251),$C$3:$D$380,2,FALSE),"")</f>
        <v>TN - Tin</v>
      </c>
    </row>
    <row r="252" spans="1:6" x14ac:dyDescent="0.2">
      <c r="A252" s="63" t="s">
        <v>574</v>
      </c>
      <c r="B252" s="61" t="s">
        <v>575</v>
      </c>
      <c r="C252" s="63">
        <f>IF(ISNUMBER(SEARCH(MODELO!$D$16,UN!D252)),MAX(UN!$C$2:C251)+1,0)</f>
        <v>250</v>
      </c>
      <c r="D252" s="65" t="str">
        <f t="shared" si="3"/>
        <v>TO - Tun</v>
      </c>
      <c r="F252" s="74" t="str">
        <f>IFERROR(VLOOKUP(ROWS($F$3:F252),$C$3:$D$380,2,FALSE),"")</f>
        <v>TO - Tun</v>
      </c>
    </row>
    <row r="253" spans="1:6" x14ac:dyDescent="0.2">
      <c r="A253" s="63" t="s">
        <v>576</v>
      </c>
      <c r="B253" s="61" t="s">
        <v>577</v>
      </c>
      <c r="C253" s="63">
        <f>IF(ISNUMBER(SEARCH(MODELO!$D$16,UN!D253)),MAX(UN!$C$2:C252)+1,0)</f>
        <v>251</v>
      </c>
      <c r="D253" s="65" t="str">
        <f t="shared" si="3"/>
        <v>TR - Trunk</v>
      </c>
      <c r="F253" s="74" t="str">
        <f>IFERROR(VLOOKUP(ROWS($F$3:F253),$C$3:$D$380,2,FALSE),"")</f>
        <v>TR - Trunk</v>
      </c>
    </row>
    <row r="254" spans="1:6" x14ac:dyDescent="0.2">
      <c r="A254" s="63" t="s">
        <v>578</v>
      </c>
      <c r="B254" s="61" t="s">
        <v>579</v>
      </c>
      <c r="C254" s="63">
        <f>IF(ISNUMBER(SEARCH(MODELO!$D$16,UN!D254)),MAX(UN!$C$2:C253)+1,0)</f>
        <v>252</v>
      </c>
      <c r="D254" s="65" t="str">
        <f t="shared" si="3"/>
        <v>TS - Truss</v>
      </c>
      <c r="F254" s="74" t="str">
        <f>IFERROR(VLOOKUP(ROWS($F$3:F254),$C$3:$D$380,2,FALSE),"")</f>
        <v>TS - Truss</v>
      </c>
    </row>
    <row r="255" spans="1:6" x14ac:dyDescent="0.2">
      <c r="A255" s="63" t="s">
        <v>580</v>
      </c>
      <c r="B255" s="61" t="s">
        <v>581</v>
      </c>
      <c r="C255" s="63">
        <f>IF(ISNUMBER(SEARCH(MODELO!$D$16,UN!D255)),MAX(UN!$C$2:C254)+1,0)</f>
        <v>253</v>
      </c>
      <c r="D255" s="65" t="str">
        <f t="shared" si="3"/>
        <v>TT - Bag, tote</v>
      </c>
      <c r="F255" s="74" t="str">
        <f>IFERROR(VLOOKUP(ROWS($F$3:F255),$C$3:$D$380,2,FALSE),"")</f>
        <v>TT - Bag, tote</v>
      </c>
    </row>
    <row r="256" spans="1:6" x14ac:dyDescent="0.2">
      <c r="A256" s="63" t="s">
        <v>582</v>
      </c>
      <c r="B256" s="61" t="s">
        <v>583</v>
      </c>
      <c r="C256" s="63">
        <f>IF(ISNUMBER(SEARCH(MODELO!$D$16,UN!D256)),MAX(UN!$C$2:C255)+1,0)</f>
        <v>254</v>
      </c>
      <c r="D256" s="65" t="str">
        <f t="shared" si="3"/>
        <v>TU - Tube</v>
      </c>
      <c r="F256" s="74" t="str">
        <f>IFERROR(VLOOKUP(ROWS($F$3:F256),$C$3:$D$380,2,FALSE),"")</f>
        <v>TU - Tube</v>
      </c>
    </row>
    <row r="257" spans="1:6" x14ac:dyDescent="0.2">
      <c r="A257" s="63" t="s">
        <v>584</v>
      </c>
      <c r="B257" s="61" t="s">
        <v>585</v>
      </c>
      <c r="C257" s="63">
        <f>IF(ISNUMBER(SEARCH(MODELO!$D$16,UN!D257)),MAX(UN!$C$2:C256)+1,0)</f>
        <v>255</v>
      </c>
      <c r="D257" s="65" t="str">
        <f t="shared" si="3"/>
        <v>TV - Tube, with nozzle</v>
      </c>
      <c r="F257" s="74" t="str">
        <f>IFERROR(VLOOKUP(ROWS($F$3:F257),$C$3:$D$380,2,FALSE),"")</f>
        <v>TV - Tube, with nozzle</v>
      </c>
    </row>
    <row r="258" spans="1:6" x14ac:dyDescent="0.2">
      <c r="A258" s="63" t="s">
        <v>586</v>
      </c>
      <c r="B258" s="61" t="s">
        <v>587</v>
      </c>
      <c r="C258" s="63">
        <f>IF(ISNUMBER(SEARCH(MODELO!$D$16,UN!D258)),MAX(UN!$C$2:C257)+1,0)</f>
        <v>256</v>
      </c>
      <c r="D258" s="65" t="str">
        <f t="shared" si="3"/>
        <v>TW - Pallet, triwall</v>
      </c>
      <c r="F258" s="74" t="str">
        <f>IFERROR(VLOOKUP(ROWS($F$3:F258),$C$3:$D$380,2,FALSE),"")</f>
        <v>TW - Pallet, triwall</v>
      </c>
    </row>
    <row r="259" spans="1:6" x14ac:dyDescent="0.2">
      <c r="A259" s="63" t="s">
        <v>588</v>
      </c>
      <c r="B259" s="61" t="s">
        <v>589</v>
      </c>
      <c r="C259" s="63">
        <f>IF(ISNUMBER(SEARCH(MODELO!$D$16,UN!D259)),MAX(UN!$C$2:C258)+1,0)</f>
        <v>257</v>
      </c>
      <c r="D259" s="65" t="str">
        <f t="shared" si="3"/>
        <v>TY - Tank, cylindrical</v>
      </c>
      <c r="F259" s="74" t="str">
        <f>IFERROR(VLOOKUP(ROWS($F$3:F259),$C$3:$D$380,2,FALSE),"")</f>
        <v>TY - Tank, cylindrical</v>
      </c>
    </row>
    <row r="260" spans="1:6" x14ac:dyDescent="0.2">
      <c r="A260" s="63" t="s">
        <v>590</v>
      </c>
      <c r="B260" s="61" t="s">
        <v>591</v>
      </c>
      <c r="C260" s="63">
        <f>IF(ISNUMBER(SEARCH(MODELO!$D$16,UN!D260)),MAX(UN!$C$2:C259)+1,0)</f>
        <v>258</v>
      </c>
      <c r="D260" s="65" t="str">
        <f t="shared" ref="D260:D323" si="4">CONCATENATE(A260," - ",B260)</f>
        <v>TZ - Tubes, in bundle/bunch/truss</v>
      </c>
      <c r="F260" s="74" t="str">
        <f>IFERROR(VLOOKUP(ROWS($F$3:F260),$C$3:$D$380,2,FALSE),"")</f>
        <v>TZ - Tubes, in bundle/bunch/truss</v>
      </c>
    </row>
    <row r="261" spans="1:6" x14ac:dyDescent="0.2">
      <c r="A261" s="63" t="s">
        <v>592</v>
      </c>
      <c r="B261" s="61" t="s">
        <v>593</v>
      </c>
      <c r="C261" s="63">
        <f>IF(ISNUMBER(SEARCH(MODELO!$D$16,UN!D261)),MAX(UN!$C$2:C260)+1,0)</f>
        <v>259</v>
      </c>
      <c r="D261" s="65" t="str">
        <f t="shared" si="4"/>
        <v>T1 - Tablet</v>
      </c>
      <c r="F261" s="74" t="str">
        <f>IFERROR(VLOOKUP(ROWS($F$3:F261),$C$3:$D$380,2,FALSE),"")</f>
        <v>T1 - Tablet</v>
      </c>
    </row>
    <row r="262" spans="1:6" x14ac:dyDescent="0.2">
      <c r="A262" s="63" t="s">
        <v>594</v>
      </c>
      <c r="B262" s="61" t="s">
        <v>595</v>
      </c>
      <c r="C262" s="63">
        <f>IF(ISNUMBER(SEARCH(MODELO!$D$16,UN!D262)),MAX(UN!$C$2:C261)+1,0)</f>
        <v>260</v>
      </c>
      <c r="D262" s="65" t="str">
        <f t="shared" si="4"/>
        <v>UC - Uncaged</v>
      </c>
      <c r="F262" s="74" t="str">
        <f>IFERROR(VLOOKUP(ROWS($F$3:F262),$C$3:$D$380,2,FALSE),"")</f>
        <v>UC - Uncaged</v>
      </c>
    </row>
    <row r="263" spans="1:6" x14ac:dyDescent="0.2">
      <c r="A263" s="63" t="s">
        <v>596</v>
      </c>
      <c r="B263" s="61" t="s">
        <v>597</v>
      </c>
      <c r="C263" s="63">
        <f>IF(ISNUMBER(SEARCH(MODELO!$D$16,UN!D263)),MAX(UN!$C$2:C262)+1,0)</f>
        <v>261</v>
      </c>
      <c r="D263" s="65" t="str">
        <f t="shared" si="4"/>
        <v>UN - Unit</v>
      </c>
      <c r="F263" s="74" t="str">
        <f>IFERROR(VLOOKUP(ROWS($F$3:F263),$C$3:$D$380,2,FALSE),"")</f>
        <v>UN - Unit</v>
      </c>
    </row>
    <row r="264" spans="1:6" x14ac:dyDescent="0.2">
      <c r="A264" s="63" t="s">
        <v>598</v>
      </c>
      <c r="B264" s="61" t="s">
        <v>599</v>
      </c>
      <c r="C264" s="63">
        <f>IF(ISNUMBER(SEARCH(MODELO!$D$16,UN!D264)),MAX(UN!$C$2:C263)+1,0)</f>
        <v>262</v>
      </c>
      <c r="D264" s="65" t="str">
        <f t="shared" si="4"/>
        <v>VA - Vat</v>
      </c>
      <c r="F264" s="74" t="str">
        <f>IFERROR(VLOOKUP(ROWS($F$3:F264),$C$3:$D$380,2,FALSE),"")</f>
        <v>VA - Vat</v>
      </c>
    </row>
    <row r="265" spans="1:6" x14ac:dyDescent="0.2">
      <c r="A265" s="63" t="s">
        <v>600</v>
      </c>
      <c r="B265" s="61" t="s">
        <v>601</v>
      </c>
      <c r="C265" s="63">
        <f>IF(ISNUMBER(SEARCH(MODELO!$D$16,UN!D265)),MAX(UN!$C$2:C264)+1,0)</f>
        <v>263</v>
      </c>
      <c r="D265" s="65" t="str">
        <f t="shared" si="4"/>
        <v>VG - Bulk, gas (at 1031 mbar and 15°C)</v>
      </c>
      <c r="F265" s="74" t="str">
        <f>IFERROR(VLOOKUP(ROWS($F$3:F265),$C$3:$D$380,2,FALSE),"")</f>
        <v>VG - Bulk, gas (at 1031 mbar and 15°C)</v>
      </c>
    </row>
    <row r="266" spans="1:6" x14ac:dyDescent="0.2">
      <c r="A266" s="63" t="s">
        <v>602</v>
      </c>
      <c r="B266" s="61" t="s">
        <v>603</v>
      </c>
      <c r="C266" s="63">
        <f>IF(ISNUMBER(SEARCH(MODELO!$D$16,UN!D266)),MAX(UN!$C$2:C265)+1,0)</f>
        <v>264</v>
      </c>
      <c r="D266" s="65" t="str">
        <f t="shared" si="4"/>
        <v>VI - Vial</v>
      </c>
      <c r="F266" s="74" t="str">
        <f>IFERROR(VLOOKUP(ROWS($F$3:F266),$C$3:$D$380,2,FALSE),"")</f>
        <v>VI - Vial</v>
      </c>
    </row>
    <row r="267" spans="1:6" x14ac:dyDescent="0.2">
      <c r="A267" s="63" t="s">
        <v>604</v>
      </c>
      <c r="B267" s="61" t="s">
        <v>605</v>
      </c>
      <c r="C267" s="63">
        <f>IF(ISNUMBER(SEARCH(MODELO!$D$16,UN!D267)),MAX(UN!$C$2:C266)+1,0)</f>
        <v>265</v>
      </c>
      <c r="D267" s="65" t="str">
        <f t="shared" si="4"/>
        <v>VK - Vanpack</v>
      </c>
      <c r="F267" s="74" t="str">
        <f>IFERROR(VLOOKUP(ROWS($F$3:F267),$C$3:$D$380,2,FALSE),"")</f>
        <v>VK - Vanpack</v>
      </c>
    </row>
    <row r="268" spans="1:6" x14ac:dyDescent="0.2">
      <c r="A268" s="63" t="s">
        <v>606</v>
      </c>
      <c r="B268" s="61" t="s">
        <v>607</v>
      </c>
      <c r="C268" s="63">
        <f>IF(ISNUMBER(SEARCH(MODELO!$D$16,UN!D268)),MAX(UN!$C$2:C267)+1,0)</f>
        <v>266</v>
      </c>
      <c r="D268" s="65" t="str">
        <f t="shared" si="4"/>
        <v>VL - Bulk, liquid</v>
      </c>
      <c r="F268" s="74" t="str">
        <f>IFERROR(VLOOKUP(ROWS($F$3:F268),$C$3:$D$380,2,FALSE),"")</f>
        <v>VL - Bulk, liquid</v>
      </c>
    </row>
    <row r="269" spans="1:6" x14ac:dyDescent="0.2">
      <c r="A269" s="63" t="s">
        <v>608</v>
      </c>
      <c r="B269" s="61" t="s">
        <v>609</v>
      </c>
      <c r="C269" s="63">
        <f>IF(ISNUMBER(SEARCH(MODELO!$D$16,UN!D269)),MAX(UN!$C$2:C268)+1,0)</f>
        <v>267</v>
      </c>
      <c r="D269" s="65" t="str">
        <f t="shared" si="4"/>
        <v>VN - Vehicle</v>
      </c>
      <c r="F269" s="74" t="str">
        <f>IFERROR(VLOOKUP(ROWS($F$3:F269),$C$3:$D$380,2,FALSE),"")</f>
        <v>VN - Vehicle</v>
      </c>
    </row>
    <row r="270" spans="1:6" x14ac:dyDescent="0.2">
      <c r="A270" s="63" t="s">
        <v>610</v>
      </c>
      <c r="B270" s="61" t="s">
        <v>611</v>
      </c>
      <c r="C270" s="63">
        <f>IF(ISNUMBER(SEARCH(MODELO!$D$16,UN!D270)),MAX(UN!$C$2:C269)+1,0)</f>
        <v>268</v>
      </c>
      <c r="D270" s="65" t="str">
        <f t="shared" si="4"/>
        <v>VO - Bulk, solid, large particles ("nodules")</v>
      </c>
      <c r="F270" s="74" t="str">
        <f>IFERROR(VLOOKUP(ROWS($F$3:F270),$C$3:$D$380,2,FALSE),"")</f>
        <v>VO - Bulk, solid, large particles ("nodules")</v>
      </c>
    </row>
    <row r="271" spans="1:6" x14ac:dyDescent="0.2">
      <c r="A271" s="63" t="s">
        <v>612</v>
      </c>
      <c r="B271" s="61" t="s">
        <v>613</v>
      </c>
      <c r="C271" s="63">
        <f>IF(ISNUMBER(SEARCH(MODELO!$D$16,UN!D271)),MAX(UN!$C$2:C270)+1,0)</f>
        <v>269</v>
      </c>
      <c r="D271" s="65" t="str">
        <f t="shared" si="4"/>
        <v>VP - Vacumm-packed</v>
      </c>
      <c r="F271" s="74" t="str">
        <f>IFERROR(VLOOKUP(ROWS($F$3:F271),$C$3:$D$380,2,FALSE),"")</f>
        <v>VP - Vacumm-packed</v>
      </c>
    </row>
    <row r="272" spans="1:6" x14ac:dyDescent="0.2">
      <c r="A272" s="63" t="s">
        <v>614</v>
      </c>
      <c r="B272" s="61" t="s">
        <v>615</v>
      </c>
      <c r="C272" s="63">
        <f>IF(ISNUMBER(SEARCH(MODELO!$D$16,UN!D272)),MAX(UN!$C$2:C271)+1,0)</f>
        <v>270</v>
      </c>
      <c r="D272" s="65" t="str">
        <f t="shared" si="4"/>
        <v>VQ - Bulk, liquefied gas (at abnormal temp)</v>
      </c>
      <c r="F272" s="74" t="str">
        <f>IFERROR(VLOOKUP(ROWS($F$3:F272),$C$3:$D$380,2,FALSE),"")</f>
        <v>VQ - Bulk, liquefied gas (at abnormal temp)</v>
      </c>
    </row>
    <row r="273" spans="1:6" x14ac:dyDescent="0.2">
      <c r="A273" s="63" t="s">
        <v>616</v>
      </c>
      <c r="B273" s="61" t="s">
        <v>617</v>
      </c>
      <c r="C273" s="63">
        <f>IF(ISNUMBER(SEARCH(MODELO!$D$16,UN!D273)),MAX(UN!$C$2:C272)+1,0)</f>
        <v>271</v>
      </c>
      <c r="D273" s="65" t="str">
        <f t="shared" si="4"/>
        <v>VR - Bulk, solid, granular particles ("grain")</v>
      </c>
      <c r="F273" s="74" t="str">
        <f>IFERROR(VLOOKUP(ROWS($F$3:F273),$C$3:$D$380,2,FALSE),"")</f>
        <v>VR - Bulk, solid, granular particles ("grain")</v>
      </c>
    </row>
    <row r="274" spans="1:6" x14ac:dyDescent="0.2">
      <c r="A274" s="63" t="s">
        <v>618</v>
      </c>
      <c r="B274" s="61" t="s">
        <v>619</v>
      </c>
      <c r="C274" s="63">
        <f>IF(ISNUMBER(SEARCH(MODELO!$D$16,UN!D274)),MAX(UN!$C$2:C273)+1,0)</f>
        <v>272</v>
      </c>
      <c r="D274" s="65" t="str">
        <f t="shared" si="4"/>
        <v>VS - Bulk, scrap metal</v>
      </c>
      <c r="F274" s="74" t="str">
        <f>IFERROR(VLOOKUP(ROWS($F$3:F274),$C$3:$D$380,2,FALSE),"")</f>
        <v>VS - Bulk, scrap metal</v>
      </c>
    </row>
    <row r="275" spans="1:6" x14ac:dyDescent="0.2">
      <c r="A275" s="63" t="s">
        <v>620</v>
      </c>
      <c r="B275" s="61" t="s">
        <v>621</v>
      </c>
      <c r="C275" s="63">
        <f>IF(ISNUMBER(SEARCH(MODELO!$D$16,UN!D275)),MAX(UN!$C$2:C274)+1,0)</f>
        <v>273</v>
      </c>
      <c r="D275" s="65" t="str">
        <f t="shared" si="4"/>
        <v>VY - Bulk, solid, fine particles ("powders")</v>
      </c>
      <c r="F275" s="74" t="str">
        <f>IFERROR(VLOOKUP(ROWS($F$3:F275),$C$3:$D$380,2,FALSE),"")</f>
        <v>VY - Bulk, solid, fine particles ("powders")</v>
      </c>
    </row>
    <row r="276" spans="1:6" x14ac:dyDescent="0.2">
      <c r="A276" s="63" t="s">
        <v>622</v>
      </c>
      <c r="B276" s="61" t="s">
        <v>623</v>
      </c>
      <c r="C276" s="63">
        <f>IF(ISNUMBER(SEARCH(MODELO!$D$16,UN!D276)),MAX(UN!$C$2:C275)+1,0)</f>
        <v>274</v>
      </c>
      <c r="D276" s="65" t="str">
        <f t="shared" si="4"/>
        <v>WA - Intermediate bulk container</v>
      </c>
      <c r="F276" s="74" t="str">
        <f>IFERROR(VLOOKUP(ROWS($F$3:F276),$C$3:$D$380,2,FALSE),"")</f>
        <v>WA - Intermediate bulk container</v>
      </c>
    </row>
    <row r="277" spans="1:6" x14ac:dyDescent="0.2">
      <c r="A277" s="63" t="s">
        <v>624</v>
      </c>
      <c r="B277" s="61" t="s">
        <v>625</v>
      </c>
      <c r="C277" s="63">
        <f>IF(ISNUMBER(SEARCH(MODELO!$D$16,UN!D277)),MAX(UN!$C$2:C276)+1,0)</f>
        <v>275</v>
      </c>
      <c r="D277" s="65" t="str">
        <f t="shared" si="4"/>
        <v>WB - Wickerbottle</v>
      </c>
      <c r="F277" s="74" t="str">
        <f>IFERROR(VLOOKUP(ROWS($F$3:F277),$C$3:$D$380,2,FALSE),"")</f>
        <v>WB - Wickerbottle</v>
      </c>
    </row>
    <row r="278" spans="1:6" x14ac:dyDescent="0.2">
      <c r="A278" s="63" t="s">
        <v>626</v>
      </c>
      <c r="B278" s="61" t="s">
        <v>627</v>
      </c>
      <c r="C278" s="63">
        <f>IF(ISNUMBER(SEARCH(MODELO!$D$16,UN!D278)),MAX(UN!$C$2:C277)+1,0)</f>
        <v>276</v>
      </c>
      <c r="D278" s="65" t="str">
        <f t="shared" si="4"/>
        <v>WC - Intermediate bulk container, steel</v>
      </c>
      <c r="F278" s="74" t="str">
        <f>IFERROR(VLOOKUP(ROWS($F$3:F278),$C$3:$D$380,2,FALSE),"")</f>
        <v>WC - Intermediate bulk container, steel</v>
      </c>
    </row>
    <row r="279" spans="1:6" x14ac:dyDescent="0.2">
      <c r="A279" s="63" t="s">
        <v>628</v>
      </c>
      <c r="B279" s="61" t="s">
        <v>629</v>
      </c>
      <c r="C279" s="63">
        <f>IF(ISNUMBER(SEARCH(MODELO!$D$16,UN!D279)),MAX(UN!$C$2:C278)+1,0)</f>
        <v>277</v>
      </c>
      <c r="D279" s="65" t="str">
        <f t="shared" si="4"/>
        <v>WD - Intermediate bulk container, aluminium</v>
      </c>
      <c r="F279" s="74" t="str">
        <f>IFERROR(VLOOKUP(ROWS($F$3:F279),$C$3:$D$380,2,FALSE),"")</f>
        <v>WD - Intermediate bulk container, aluminium</v>
      </c>
    </row>
    <row r="280" spans="1:6" x14ac:dyDescent="0.2">
      <c r="A280" s="63" t="s">
        <v>630</v>
      </c>
      <c r="B280" s="61" t="s">
        <v>631</v>
      </c>
      <c r="C280" s="63">
        <f>IF(ISNUMBER(SEARCH(MODELO!$D$16,UN!D280)),MAX(UN!$C$2:C279)+1,0)</f>
        <v>278</v>
      </c>
      <c r="D280" s="65" t="str">
        <f t="shared" si="4"/>
        <v>WF - Intermediate bulk container, metal</v>
      </c>
      <c r="F280" s="74" t="str">
        <f>IFERROR(VLOOKUP(ROWS($F$3:F280),$C$3:$D$380,2,FALSE),"")</f>
        <v>WF - Intermediate bulk container, metal</v>
      </c>
    </row>
    <row r="281" spans="1:6" x14ac:dyDescent="0.2">
      <c r="A281" s="63" t="s">
        <v>632</v>
      </c>
      <c r="B281" s="61" t="s">
        <v>633</v>
      </c>
      <c r="C281" s="63">
        <f>IF(ISNUMBER(SEARCH(MODELO!$D$16,UN!D281)),MAX(UN!$C$2:C280)+1,0)</f>
        <v>279</v>
      </c>
      <c r="D281" s="65" t="str">
        <f t="shared" si="4"/>
        <v>WG - Intermed. Bulk container, steel, pressur</v>
      </c>
      <c r="F281" s="74" t="str">
        <f>IFERROR(VLOOKUP(ROWS($F$3:F281),$C$3:$D$380,2,FALSE),"")</f>
        <v>WG - Intermed. Bulk container, steel, pressur</v>
      </c>
    </row>
    <row r="282" spans="1:6" x14ac:dyDescent="0.2">
      <c r="A282" s="63" t="s">
        <v>634</v>
      </c>
      <c r="B282" s="61" t="s">
        <v>635</v>
      </c>
      <c r="C282" s="63">
        <f>IF(ISNUMBER(SEARCH(MODELO!$D$16,UN!D282)),MAX(UN!$C$2:C281)+1,0)</f>
        <v>280</v>
      </c>
      <c r="D282" s="65" t="str">
        <f t="shared" si="4"/>
        <v>WH - IBC, aluminium, pressurise &gt; 10 kpa</v>
      </c>
      <c r="F282" s="74" t="str">
        <f>IFERROR(VLOOKUP(ROWS($F$3:F282),$C$3:$D$380,2,FALSE),"")</f>
        <v>WH - IBC, aluminium, pressurise &gt; 10 kpa</v>
      </c>
    </row>
    <row r="283" spans="1:6" x14ac:dyDescent="0.2">
      <c r="A283" s="63" t="s">
        <v>636</v>
      </c>
      <c r="B283" s="61" t="s">
        <v>637</v>
      </c>
      <c r="C283" s="63">
        <f>IF(ISNUMBER(SEARCH(MODELO!$D$16,UN!D283)),MAX(UN!$C$2:C282)+1,0)</f>
        <v>281</v>
      </c>
      <c r="D283" s="65" t="str">
        <f t="shared" si="4"/>
        <v>WJ - Intermediate bulk container, metal, pres</v>
      </c>
      <c r="F283" s="74" t="str">
        <f>IFERROR(VLOOKUP(ROWS($F$3:F283),$C$3:$D$380,2,FALSE),"")</f>
        <v>WJ - Intermediate bulk container, metal, pres</v>
      </c>
    </row>
    <row r="284" spans="1:6" x14ac:dyDescent="0.2">
      <c r="A284" s="63" t="s">
        <v>638</v>
      </c>
      <c r="B284" s="61" t="s">
        <v>639</v>
      </c>
      <c r="C284" s="63">
        <f>IF(ISNUMBER(SEARCH(MODELO!$D$16,UN!D284)),MAX(UN!$C$2:C283)+1,0)</f>
        <v>282</v>
      </c>
      <c r="D284" s="65" t="str">
        <f t="shared" si="4"/>
        <v>WK - Intermediate bulk container, steel, liqu</v>
      </c>
      <c r="F284" s="74" t="str">
        <f>IFERROR(VLOOKUP(ROWS($F$3:F284),$C$3:$D$380,2,FALSE),"")</f>
        <v>WK - Intermediate bulk container, steel, liqu</v>
      </c>
    </row>
    <row r="285" spans="1:6" x14ac:dyDescent="0.2">
      <c r="A285" s="63" t="s">
        <v>640</v>
      </c>
      <c r="B285" s="61" t="s">
        <v>641</v>
      </c>
      <c r="C285" s="63">
        <f>IF(ISNUMBER(SEARCH(MODELO!$D$16,UN!D285)),MAX(UN!$C$2:C284)+1,0)</f>
        <v>283</v>
      </c>
      <c r="D285" s="65" t="str">
        <f t="shared" si="4"/>
        <v xml:space="preserve">WL - Intermediate bulk container, aluminium, </v>
      </c>
      <c r="F285" s="74" t="str">
        <f>IFERROR(VLOOKUP(ROWS($F$3:F285),$C$3:$D$380,2,FALSE),"")</f>
        <v xml:space="preserve">WL - Intermediate bulk container, aluminium, </v>
      </c>
    </row>
    <row r="286" spans="1:6" x14ac:dyDescent="0.2">
      <c r="A286" s="63" t="s">
        <v>642</v>
      </c>
      <c r="B286" s="61" t="s">
        <v>643</v>
      </c>
      <c r="C286" s="63">
        <f>IF(ISNUMBER(SEARCH(MODELO!$D$16,UN!D286)),MAX(UN!$C$2:C285)+1,0)</f>
        <v>284</v>
      </c>
      <c r="D286" s="65" t="str">
        <f t="shared" si="4"/>
        <v>WM - Intermediate bulk container, metal, liqu</v>
      </c>
      <c r="F286" s="74" t="str">
        <f>IFERROR(VLOOKUP(ROWS($F$3:F286),$C$3:$D$380,2,FALSE),"")</f>
        <v>WM - Intermediate bulk container, metal, liqu</v>
      </c>
    </row>
    <row r="287" spans="1:6" x14ac:dyDescent="0.2">
      <c r="A287" s="63" t="s">
        <v>644</v>
      </c>
      <c r="B287" s="61" t="s">
        <v>645</v>
      </c>
      <c r="C287" s="63">
        <f>IF(ISNUMBER(SEARCH(MODELO!$D$16,UN!D287)),MAX(UN!$C$2:C286)+1,0)</f>
        <v>285</v>
      </c>
      <c r="D287" s="65" t="str">
        <f t="shared" si="4"/>
        <v>WN - IBC, woven plastic, without coat/liner</v>
      </c>
      <c r="F287" s="74" t="str">
        <f>IFERROR(VLOOKUP(ROWS($F$3:F287),$C$3:$D$380,2,FALSE),"")</f>
        <v>WN - IBC, woven plastic, without coat/liner</v>
      </c>
    </row>
    <row r="288" spans="1:6" x14ac:dyDescent="0.2">
      <c r="A288" s="63" t="s">
        <v>646</v>
      </c>
      <c r="B288" s="61" t="s">
        <v>647</v>
      </c>
      <c r="C288" s="63">
        <f>IF(ISNUMBER(SEARCH(MODELO!$D$16,UN!D288)),MAX(UN!$C$2:C287)+1,0)</f>
        <v>286</v>
      </c>
      <c r="D288" s="65" t="str">
        <f t="shared" si="4"/>
        <v>WP - IBC, woven plastic, coated</v>
      </c>
      <c r="F288" s="74" t="str">
        <f>IFERROR(VLOOKUP(ROWS($F$3:F288),$C$3:$D$380,2,FALSE),"")</f>
        <v>WP - IBC, woven plastic, coated</v>
      </c>
    </row>
    <row r="289" spans="1:6" x14ac:dyDescent="0.2">
      <c r="A289" s="63" t="s">
        <v>648</v>
      </c>
      <c r="B289" s="61" t="s">
        <v>649</v>
      </c>
      <c r="C289" s="63">
        <f>IF(ISNUMBER(SEARCH(MODELO!$D$16,UN!D289)),MAX(UN!$C$2:C288)+1,0)</f>
        <v>287</v>
      </c>
      <c r="D289" s="65" t="str">
        <f t="shared" si="4"/>
        <v>WQ - IBC, wovern plastic, with liner</v>
      </c>
      <c r="F289" s="74" t="str">
        <f>IFERROR(VLOOKUP(ROWS($F$3:F289),$C$3:$D$380,2,FALSE),"")</f>
        <v>WQ - IBC, wovern plastic, with liner</v>
      </c>
    </row>
    <row r="290" spans="1:6" x14ac:dyDescent="0.2">
      <c r="A290" s="63" t="s">
        <v>650</v>
      </c>
      <c r="B290" s="61" t="s">
        <v>651</v>
      </c>
      <c r="C290" s="63">
        <f>IF(ISNUMBER(SEARCH(MODELO!$D$16,UN!D290)),MAX(UN!$C$2:C289)+1,0)</f>
        <v>288</v>
      </c>
      <c r="D290" s="65" t="str">
        <f t="shared" si="4"/>
        <v>WR - IBC, woven plastic, coated and liner</v>
      </c>
      <c r="F290" s="74" t="str">
        <f>IFERROR(VLOOKUP(ROWS($F$3:F290),$C$3:$D$380,2,FALSE),"")</f>
        <v>WR - IBC, woven plastic, coated and liner</v>
      </c>
    </row>
    <row r="291" spans="1:6" x14ac:dyDescent="0.2">
      <c r="A291" s="63" t="s">
        <v>652</v>
      </c>
      <c r="B291" s="61" t="s">
        <v>653</v>
      </c>
      <c r="C291" s="63">
        <f>IF(ISNUMBER(SEARCH(MODELO!$D$16,UN!D291)),MAX(UN!$C$2:C290)+1,0)</f>
        <v>289</v>
      </c>
      <c r="D291" s="65" t="str">
        <f t="shared" si="4"/>
        <v>WS - Intermediate bulk container, plastic fil</v>
      </c>
      <c r="F291" s="74" t="str">
        <f>IFERROR(VLOOKUP(ROWS($F$3:F291),$C$3:$D$380,2,FALSE),"")</f>
        <v>WS - Intermediate bulk container, plastic fil</v>
      </c>
    </row>
    <row r="292" spans="1:6" x14ac:dyDescent="0.2">
      <c r="A292" s="63" t="s">
        <v>654</v>
      </c>
      <c r="B292" s="61" t="s">
        <v>655</v>
      </c>
      <c r="C292" s="63">
        <f>IF(ISNUMBER(SEARCH(MODELO!$D$16,UN!D292)),MAX(UN!$C$2:C291)+1,0)</f>
        <v>290</v>
      </c>
      <c r="D292" s="65" t="str">
        <f t="shared" si="4"/>
        <v>WT - IBC, textile with out coat/liner</v>
      </c>
      <c r="F292" s="74" t="str">
        <f>IFERROR(VLOOKUP(ROWS($F$3:F292),$C$3:$D$380,2,FALSE),"")</f>
        <v>WT - IBC, textile with out coat/liner</v>
      </c>
    </row>
    <row r="293" spans="1:6" x14ac:dyDescent="0.2">
      <c r="A293" s="63" t="s">
        <v>656</v>
      </c>
      <c r="B293" s="61" t="s">
        <v>657</v>
      </c>
      <c r="C293" s="63">
        <f>IF(ISNUMBER(SEARCH(MODELO!$D$16,UN!D293)),MAX(UN!$C$2:C292)+1,0)</f>
        <v>291</v>
      </c>
      <c r="D293" s="65" t="str">
        <f t="shared" si="4"/>
        <v>WU - IBC, natural wood, with inner liner</v>
      </c>
      <c r="F293" s="74" t="str">
        <f>IFERROR(VLOOKUP(ROWS($F$3:F293),$C$3:$D$380,2,FALSE),"")</f>
        <v>WU - IBC, natural wood, with inner liner</v>
      </c>
    </row>
    <row r="294" spans="1:6" x14ac:dyDescent="0.2">
      <c r="A294" s="63" t="s">
        <v>658</v>
      </c>
      <c r="B294" s="61" t="s">
        <v>659</v>
      </c>
      <c r="C294" s="63">
        <f>IF(ISNUMBER(SEARCH(MODELO!$D$16,UN!D294)),MAX(UN!$C$2:C293)+1,0)</f>
        <v>292</v>
      </c>
      <c r="D294" s="65" t="str">
        <f t="shared" si="4"/>
        <v>WV - Intermediate bulk container, textile, co</v>
      </c>
      <c r="F294" s="74" t="str">
        <f>IFERROR(VLOOKUP(ROWS($F$3:F294),$C$3:$D$380,2,FALSE),"")</f>
        <v>WV - Intermediate bulk container, textile, co</v>
      </c>
    </row>
    <row r="295" spans="1:6" x14ac:dyDescent="0.2">
      <c r="A295" s="63" t="s">
        <v>660</v>
      </c>
      <c r="B295" s="61" t="s">
        <v>661</v>
      </c>
      <c r="C295" s="63">
        <f>IF(ISNUMBER(SEARCH(MODELO!$D$16,UN!D295)),MAX(UN!$C$2:C294)+1,0)</f>
        <v>293</v>
      </c>
      <c r="D295" s="65" t="str">
        <f t="shared" si="4"/>
        <v>WW - IBC, textile, with liner</v>
      </c>
      <c r="F295" s="74" t="str">
        <f>IFERROR(VLOOKUP(ROWS($F$3:F295),$C$3:$D$380,2,FALSE),"")</f>
        <v>WW - IBC, textile, with liner</v>
      </c>
    </row>
    <row r="296" spans="1:6" x14ac:dyDescent="0.2">
      <c r="A296" s="63" t="s">
        <v>662</v>
      </c>
      <c r="B296" s="61" t="s">
        <v>663</v>
      </c>
      <c r="C296" s="63">
        <f>IF(ISNUMBER(SEARCH(MODELO!$D$16,UN!D296)),MAX(UN!$C$2:C295)+1,0)</f>
        <v>294</v>
      </c>
      <c r="D296" s="65" t="str">
        <f t="shared" si="4"/>
        <v>WX - IBC, textile, coated and liner</v>
      </c>
      <c r="F296" s="74" t="str">
        <f>IFERROR(VLOOKUP(ROWS($F$3:F296),$C$3:$D$380,2,FALSE),"")</f>
        <v>WX - IBC, textile, coated and liner</v>
      </c>
    </row>
    <row r="297" spans="1:6" x14ac:dyDescent="0.2">
      <c r="A297" s="63" t="s">
        <v>664</v>
      </c>
      <c r="B297" s="61" t="s">
        <v>665</v>
      </c>
      <c r="C297" s="63">
        <f>IF(ISNUMBER(SEARCH(MODELO!$D$16,UN!D297)),MAX(UN!$C$2:C296)+1,0)</f>
        <v>295</v>
      </c>
      <c r="D297" s="65" t="str">
        <f t="shared" si="4"/>
        <v>WY - IBC, plywood, with inner liner</v>
      </c>
      <c r="F297" s="74" t="str">
        <f>IFERROR(VLOOKUP(ROWS($F$3:F297),$C$3:$D$380,2,FALSE),"")</f>
        <v>WY - IBC, plywood, with inner liner</v>
      </c>
    </row>
    <row r="298" spans="1:6" x14ac:dyDescent="0.2">
      <c r="A298" s="63" t="s">
        <v>666</v>
      </c>
      <c r="B298" s="61" t="s">
        <v>667</v>
      </c>
      <c r="C298" s="63">
        <f>IF(ISNUMBER(SEARCH(MODELO!$D$16,UN!D298)),MAX(UN!$C$2:C297)+1,0)</f>
        <v>296</v>
      </c>
      <c r="D298" s="65" t="str">
        <f t="shared" si="4"/>
        <v>WZ - IBC, reconstituted wood, with inner line</v>
      </c>
      <c r="F298" s="74" t="str">
        <f>IFERROR(VLOOKUP(ROWS($F$3:F298),$C$3:$D$380,2,FALSE),"")</f>
        <v>WZ - IBC, reconstituted wood, with inner line</v>
      </c>
    </row>
    <row r="299" spans="1:6" x14ac:dyDescent="0.2">
      <c r="A299" s="63" t="s">
        <v>668</v>
      </c>
      <c r="B299" s="61" t="s">
        <v>669</v>
      </c>
      <c r="C299" s="63">
        <f>IF(ISNUMBER(SEARCH(MODELO!$D$16,UN!D299)),MAX(UN!$C$2:C298)+1,0)</f>
        <v>297</v>
      </c>
      <c r="D299" s="65" t="str">
        <f t="shared" si="4"/>
        <v>XA - Bag, woven plastic, without inner coat/l</v>
      </c>
      <c r="F299" s="74" t="str">
        <f>IFERROR(VLOOKUP(ROWS($F$3:F299),$C$3:$D$380,2,FALSE),"")</f>
        <v>XA - Bag, woven plastic, without inner coat/l</v>
      </c>
    </row>
    <row r="300" spans="1:6" x14ac:dyDescent="0.2">
      <c r="A300" s="63" t="s">
        <v>670</v>
      </c>
      <c r="B300" s="61" t="s">
        <v>671</v>
      </c>
      <c r="C300" s="63">
        <f>IF(ISNUMBER(SEARCH(MODELO!$D$16,UN!D300)),MAX(UN!$C$2:C299)+1,0)</f>
        <v>298</v>
      </c>
      <c r="D300" s="65" t="str">
        <f t="shared" si="4"/>
        <v>XB - Bag, woven plastic, sift proof</v>
      </c>
      <c r="F300" s="74" t="str">
        <f>IFERROR(VLOOKUP(ROWS($F$3:F300),$C$3:$D$380,2,FALSE),"")</f>
        <v>XB - Bag, woven plastic, sift proof</v>
      </c>
    </row>
    <row r="301" spans="1:6" x14ac:dyDescent="0.2">
      <c r="A301" s="63" t="s">
        <v>672</v>
      </c>
      <c r="B301" s="61" t="s">
        <v>673</v>
      </c>
      <c r="C301" s="63">
        <f>IF(ISNUMBER(SEARCH(MODELO!$D$16,UN!D301)),MAX(UN!$C$2:C300)+1,0)</f>
        <v>299</v>
      </c>
      <c r="D301" s="65" t="str">
        <f t="shared" si="4"/>
        <v>XC - Bag, woven plastic, water resistant</v>
      </c>
      <c r="F301" s="74" t="str">
        <f>IFERROR(VLOOKUP(ROWS($F$3:F301),$C$3:$D$380,2,FALSE),"")</f>
        <v>XC - Bag, woven plastic, water resistant</v>
      </c>
    </row>
    <row r="302" spans="1:6" x14ac:dyDescent="0.2">
      <c r="A302" s="63" t="s">
        <v>674</v>
      </c>
      <c r="B302" s="61" t="s">
        <v>675</v>
      </c>
      <c r="C302" s="63">
        <f>IF(ISNUMBER(SEARCH(MODELO!$D$16,UN!D302)),MAX(UN!$C$2:C301)+1,0)</f>
        <v>300</v>
      </c>
      <c r="D302" s="65" t="str">
        <f t="shared" si="4"/>
        <v>XD - Bag, plastics film</v>
      </c>
      <c r="F302" s="74" t="str">
        <f>IFERROR(VLOOKUP(ROWS($F$3:F302),$C$3:$D$380,2,FALSE),"")</f>
        <v>XD - Bag, plastics film</v>
      </c>
    </row>
    <row r="303" spans="1:6" x14ac:dyDescent="0.2">
      <c r="A303" s="63" t="s">
        <v>676</v>
      </c>
      <c r="B303" s="61" t="s">
        <v>677</v>
      </c>
      <c r="C303" s="63">
        <f>IF(ISNUMBER(SEARCH(MODELO!$D$16,UN!D303)),MAX(UN!$C$2:C302)+1,0)</f>
        <v>301</v>
      </c>
      <c r="D303" s="65" t="str">
        <f t="shared" si="4"/>
        <v>XF - Bag, textile, wothout inner coat/liner</v>
      </c>
      <c r="F303" s="74" t="str">
        <f>IFERROR(VLOOKUP(ROWS($F$3:F303),$C$3:$D$380,2,FALSE),"")</f>
        <v>XF - Bag, textile, wothout inner coat/liner</v>
      </c>
    </row>
    <row r="304" spans="1:6" x14ac:dyDescent="0.2">
      <c r="A304" s="63" t="s">
        <v>678</v>
      </c>
      <c r="B304" s="61" t="s">
        <v>679</v>
      </c>
      <c r="C304" s="63">
        <f>IF(ISNUMBER(SEARCH(MODELO!$D$16,UN!D304)),MAX(UN!$C$2:C303)+1,0)</f>
        <v>302</v>
      </c>
      <c r="D304" s="65" t="str">
        <f t="shared" si="4"/>
        <v>XG - Bag, textile, sift proof</v>
      </c>
      <c r="F304" s="74" t="str">
        <f>IFERROR(VLOOKUP(ROWS($F$3:F304),$C$3:$D$380,2,FALSE),"")</f>
        <v>XG - Bag, textile, sift proof</v>
      </c>
    </row>
    <row r="305" spans="1:6" x14ac:dyDescent="0.2">
      <c r="A305" s="63" t="s">
        <v>680</v>
      </c>
      <c r="B305" s="61" t="s">
        <v>681</v>
      </c>
      <c r="C305" s="63">
        <f>IF(ISNUMBER(SEARCH(MODELO!$D$16,UN!D305)),MAX(UN!$C$2:C304)+1,0)</f>
        <v>303</v>
      </c>
      <c r="D305" s="65" t="str">
        <f t="shared" si="4"/>
        <v>XH - Bag, textile, water resistant</v>
      </c>
      <c r="F305" s="74" t="str">
        <f>IFERROR(VLOOKUP(ROWS($F$3:F305),$C$3:$D$380,2,FALSE),"")</f>
        <v>XH - Bag, textile, water resistant</v>
      </c>
    </row>
    <row r="306" spans="1:6" x14ac:dyDescent="0.2">
      <c r="A306" s="63" t="s">
        <v>682</v>
      </c>
      <c r="B306" s="61" t="s">
        <v>683</v>
      </c>
      <c r="C306" s="63">
        <f>IF(ISNUMBER(SEARCH(MODELO!$D$16,UN!D306)),MAX(UN!$C$2:C305)+1,0)</f>
        <v>304</v>
      </c>
      <c r="D306" s="65" t="str">
        <f t="shared" si="4"/>
        <v>XJ - Bag, paper, multi-wall</v>
      </c>
      <c r="F306" s="74" t="str">
        <f>IFERROR(VLOOKUP(ROWS($F$3:F306),$C$3:$D$380,2,FALSE),"")</f>
        <v>XJ - Bag, paper, multi-wall</v>
      </c>
    </row>
    <row r="307" spans="1:6" x14ac:dyDescent="0.2">
      <c r="A307" s="63" t="s">
        <v>684</v>
      </c>
      <c r="B307" s="61" t="s">
        <v>685</v>
      </c>
      <c r="C307" s="63">
        <f>IF(ISNUMBER(SEARCH(MODELO!$D$16,UN!D307)),MAX(UN!$C$2:C306)+1,0)</f>
        <v>305</v>
      </c>
      <c r="D307" s="65" t="str">
        <f t="shared" si="4"/>
        <v>XK - Bag, paper, multi-wall, water resistant</v>
      </c>
      <c r="F307" s="74" t="str">
        <f>IFERROR(VLOOKUP(ROWS($F$3:F307),$C$3:$D$380,2,FALSE),"")</f>
        <v>XK - Bag, paper, multi-wall, water resistant</v>
      </c>
    </row>
    <row r="308" spans="1:6" x14ac:dyDescent="0.2">
      <c r="A308" s="63" t="s">
        <v>686</v>
      </c>
      <c r="B308" s="61" t="s">
        <v>687</v>
      </c>
      <c r="C308" s="63">
        <f>IF(ISNUMBER(SEARCH(MODELO!$D$16,UN!D308)),MAX(UN!$C$2:C307)+1,0)</f>
        <v>306</v>
      </c>
      <c r="D308" s="65" t="str">
        <f t="shared" si="4"/>
        <v>YA - Comp. Pack., plastic receptacle in steel</v>
      </c>
      <c r="F308" s="74" t="str">
        <f>IFERROR(VLOOKUP(ROWS($F$3:F308),$C$3:$D$380,2,FALSE),"")</f>
        <v>YA - Comp. Pack., plastic receptacle in steel</v>
      </c>
    </row>
    <row r="309" spans="1:6" x14ac:dyDescent="0.2">
      <c r="A309" s="63" t="s">
        <v>688</v>
      </c>
      <c r="B309" s="61" t="s">
        <v>687</v>
      </c>
      <c r="C309" s="63">
        <f>IF(ISNUMBER(SEARCH(MODELO!$D$16,UN!D309)),MAX(UN!$C$2:C308)+1,0)</f>
        <v>307</v>
      </c>
      <c r="D309" s="65" t="str">
        <f t="shared" si="4"/>
        <v>YB - Comp. Pack., plastic receptacle in steel</v>
      </c>
      <c r="F309" s="74" t="str">
        <f>IFERROR(VLOOKUP(ROWS($F$3:F309),$C$3:$D$380,2,FALSE),"")</f>
        <v>YB - Comp. Pack., plastic receptacle in steel</v>
      </c>
    </row>
    <row r="310" spans="1:6" x14ac:dyDescent="0.2">
      <c r="A310" s="63" t="s">
        <v>689</v>
      </c>
      <c r="B310" s="61" t="s">
        <v>690</v>
      </c>
      <c r="C310" s="63">
        <f>IF(ISNUMBER(SEARCH(MODELO!$D$16,UN!D310)),MAX(UN!$C$2:C309)+1,0)</f>
        <v>308</v>
      </c>
      <c r="D310" s="65" t="str">
        <f t="shared" si="4"/>
        <v>YC - Comp. Pack., plastic receptacle in alumi</v>
      </c>
      <c r="F310" s="74" t="str">
        <f>IFERROR(VLOOKUP(ROWS($F$3:F310),$C$3:$D$380,2,FALSE),"")</f>
        <v>YC - Comp. Pack., plastic receptacle in alumi</v>
      </c>
    </row>
    <row r="311" spans="1:6" x14ac:dyDescent="0.2">
      <c r="A311" s="63" t="s">
        <v>691</v>
      </c>
      <c r="B311" s="61" t="s">
        <v>690</v>
      </c>
      <c r="C311" s="63">
        <f>IF(ISNUMBER(SEARCH(MODELO!$D$16,UN!D311)),MAX(UN!$C$2:C310)+1,0)</f>
        <v>309</v>
      </c>
      <c r="D311" s="65" t="str">
        <f t="shared" si="4"/>
        <v>YD - Comp. Pack., plastic receptacle in alumi</v>
      </c>
      <c r="F311" s="74" t="str">
        <f>IFERROR(VLOOKUP(ROWS($F$3:F311),$C$3:$D$380,2,FALSE),"")</f>
        <v>YD - Comp. Pack., plastic receptacle in alumi</v>
      </c>
    </row>
    <row r="312" spans="1:6" x14ac:dyDescent="0.2">
      <c r="A312" s="63" t="s">
        <v>692</v>
      </c>
      <c r="B312" s="61" t="s">
        <v>693</v>
      </c>
      <c r="C312" s="63">
        <f>IF(ISNUMBER(SEARCH(MODELO!$D$16,UN!D312)),MAX(UN!$C$2:C311)+1,0)</f>
        <v>310</v>
      </c>
      <c r="D312" s="65" t="str">
        <f t="shared" si="4"/>
        <v>YF - Compos. Packaging, plastic receptac. In</v>
      </c>
      <c r="F312" s="74" t="str">
        <f>IFERROR(VLOOKUP(ROWS($F$3:F312),$C$3:$D$380,2,FALSE),"")</f>
        <v>YF - Compos. Packaging, plastic receptac. In</v>
      </c>
    </row>
    <row r="313" spans="1:6" x14ac:dyDescent="0.2">
      <c r="A313" s="63" t="s">
        <v>694</v>
      </c>
      <c r="B313" s="61" t="s">
        <v>695</v>
      </c>
      <c r="C313" s="63">
        <f>IF(ISNUMBER(SEARCH(MODELO!$D$16,UN!D313)),MAX(UN!$C$2:C312)+1,0)</f>
        <v>311</v>
      </c>
      <c r="D313" s="65" t="str">
        <f t="shared" si="4"/>
        <v>YG - Comp. Pack., plastic receptacle in plywo</v>
      </c>
      <c r="F313" s="74" t="str">
        <f>IFERROR(VLOOKUP(ROWS($F$3:F313),$C$3:$D$380,2,FALSE),"")</f>
        <v>YG - Comp. Pack., plastic receptacle in plywo</v>
      </c>
    </row>
    <row r="314" spans="1:6" x14ac:dyDescent="0.2">
      <c r="A314" s="63" t="s">
        <v>696</v>
      </c>
      <c r="B314" s="61" t="s">
        <v>695</v>
      </c>
      <c r="C314" s="63">
        <f>IF(ISNUMBER(SEARCH(MODELO!$D$16,UN!D314)),MAX(UN!$C$2:C313)+1,0)</f>
        <v>312</v>
      </c>
      <c r="D314" s="65" t="str">
        <f t="shared" si="4"/>
        <v>YH - Comp. Pack., plastic receptacle in plywo</v>
      </c>
      <c r="F314" s="74" t="str">
        <f>IFERROR(VLOOKUP(ROWS($F$3:F314),$C$3:$D$380,2,FALSE),"")</f>
        <v>YH - Comp. Pack., plastic receptacle in plywo</v>
      </c>
    </row>
    <row r="315" spans="1:6" x14ac:dyDescent="0.2">
      <c r="A315" s="63" t="s">
        <v>697</v>
      </c>
      <c r="B315" s="61" t="s">
        <v>698</v>
      </c>
      <c r="C315" s="63">
        <f>IF(ISNUMBER(SEARCH(MODELO!$D$16,UN!D315)),MAX(UN!$C$2:C314)+1,0)</f>
        <v>313</v>
      </c>
      <c r="D315" s="65" t="str">
        <f t="shared" si="4"/>
        <v>YJ - Comp. Pack., plastic receptacle in fibre</v>
      </c>
      <c r="F315" s="74" t="str">
        <f>IFERROR(VLOOKUP(ROWS($F$3:F315),$C$3:$D$380,2,FALSE),"")</f>
        <v>YJ - Comp. Pack., plastic receptacle in fibre</v>
      </c>
    </row>
    <row r="316" spans="1:6" x14ac:dyDescent="0.2">
      <c r="A316" s="63" t="s">
        <v>699</v>
      </c>
      <c r="B316" s="61" t="s">
        <v>698</v>
      </c>
      <c r="C316" s="63">
        <f>IF(ISNUMBER(SEARCH(MODELO!$D$16,UN!D316)),MAX(UN!$C$2:C315)+1,0)</f>
        <v>314</v>
      </c>
      <c r="D316" s="65" t="str">
        <f t="shared" si="4"/>
        <v>YK - Comp. Pack., plastic receptacle in fibre</v>
      </c>
      <c r="F316" s="74" t="str">
        <f>IFERROR(VLOOKUP(ROWS($F$3:F316),$C$3:$D$380,2,FALSE),"")</f>
        <v>YK - Comp. Pack., plastic receptacle in fibre</v>
      </c>
    </row>
    <row r="317" spans="1:6" x14ac:dyDescent="0.2">
      <c r="A317" s="63" t="s">
        <v>700</v>
      </c>
      <c r="B317" s="61" t="s">
        <v>701</v>
      </c>
      <c r="C317" s="63">
        <f>IF(ISNUMBER(SEARCH(MODELO!$D$16,UN!D317)),MAX(UN!$C$2:C316)+1,0)</f>
        <v>315</v>
      </c>
      <c r="D317" s="65" t="str">
        <f t="shared" si="4"/>
        <v>YL - Comp. Pack., plastic receptacle in plastic</v>
      </c>
      <c r="F317" s="74" t="str">
        <f>IFERROR(VLOOKUP(ROWS($F$3:F317),$C$3:$D$380,2,FALSE),"")</f>
        <v>YL - Comp. Pack., plastic receptacle in plastic</v>
      </c>
    </row>
    <row r="318" spans="1:6" x14ac:dyDescent="0.2">
      <c r="A318" s="63" t="s">
        <v>702</v>
      </c>
      <c r="B318" s="61" t="s">
        <v>703</v>
      </c>
      <c r="C318" s="63">
        <f>IF(ISNUMBER(SEARCH(MODELO!$D$16,UN!D318)),MAX(UN!$C$2:C317)+1,0)</f>
        <v>316</v>
      </c>
      <c r="D318" s="65" t="str">
        <f t="shared" si="4"/>
        <v>YM - Comp. Pack., plastic recept. In solid pl</v>
      </c>
      <c r="F318" s="74" t="str">
        <f>IFERROR(VLOOKUP(ROWS($F$3:F318),$C$3:$D$380,2,FALSE),"")</f>
        <v>YM - Comp. Pack., plastic recept. In solid pl</v>
      </c>
    </row>
    <row r="319" spans="1:6" x14ac:dyDescent="0.2">
      <c r="A319" s="63" t="s">
        <v>704</v>
      </c>
      <c r="B319" s="61" t="s">
        <v>705</v>
      </c>
      <c r="C319" s="63">
        <f>IF(ISNUMBER(SEARCH(MODELO!$D$16,UN!D319)),MAX(UN!$C$2:C318)+1,0)</f>
        <v>317</v>
      </c>
      <c r="D319" s="65" t="str">
        <f t="shared" si="4"/>
        <v>YN - Composite packag., glass receptacle in s</v>
      </c>
      <c r="F319" s="74" t="str">
        <f>IFERROR(VLOOKUP(ROWS($F$3:F319),$C$3:$D$380,2,FALSE),"")</f>
        <v>YN - Composite packag., glass receptacle in s</v>
      </c>
    </row>
    <row r="320" spans="1:6" x14ac:dyDescent="0.2">
      <c r="A320" s="63" t="s">
        <v>706</v>
      </c>
      <c r="B320" s="61" t="s">
        <v>707</v>
      </c>
      <c r="C320" s="63">
        <f>IF(ISNUMBER(SEARCH(MODELO!$D$16,UN!D320)),MAX(UN!$C$2:C319)+1,0)</f>
        <v>318</v>
      </c>
      <c r="D320" s="65" t="str">
        <f t="shared" si="4"/>
        <v>YP - Comp. Pack., glass receptac. in steel cr</v>
      </c>
      <c r="F320" s="74" t="str">
        <f>IFERROR(VLOOKUP(ROWS($F$3:F320),$C$3:$D$380,2,FALSE),"")</f>
        <v>YP - Comp. Pack., glass receptac. in steel cr</v>
      </c>
    </row>
    <row r="321" spans="1:6" x14ac:dyDescent="0.2">
      <c r="A321" s="63" t="s">
        <v>708</v>
      </c>
      <c r="B321" s="61" t="s">
        <v>709</v>
      </c>
      <c r="C321" s="63">
        <f>IF(ISNUMBER(SEARCH(MODELO!$D$16,UN!D321)),MAX(UN!$C$2:C320)+1,0)</f>
        <v>319</v>
      </c>
      <c r="D321" s="65" t="str">
        <f t="shared" si="4"/>
        <v>YQ - Comp. Pack., glass recept. in al</v>
      </c>
      <c r="F321" s="74" t="str">
        <f>IFERROR(VLOOKUP(ROWS($F$3:F321),$C$3:$D$380,2,FALSE),"")</f>
        <v>YQ - Comp. Pack., glass recept. in al</v>
      </c>
    </row>
    <row r="322" spans="1:6" x14ac:dyDescent="0.2">
      <c r="A322" s="63" t="s">
        <v>710</v>
      </c>
      <c r="B322" s="61" t="s">
        <v>711</v>
      </c>
      <c r="C322" s="63">
        <f>IF(ISNUMBER(SEARCH(MODELO!$D$16,UN!D322)),MAX(UN!$C$2:C321)+1,0)</f>
        <v>320</v>
      </c>
      <c r="D322" s="65" t="str">
        <f t="shared" si="4"/>
        <v>YR - Composite packaging, glass recept. in al</v>
      </c>
      <c r="F322" s="74" t="str">
        <f>IFERROR(VLOOKUP(ROWS($F$3:F322),$C$3:$D$380,2,FALSE),"")</f>
        <v>YR - Composite packaging, glass recept. in al</v>
      </c>
    </row>
    <row r="323" spans="1:6" x14ac:dyDescent="0.2">
      <c r="A323" s="63" t="s">
        <v>712</v>
      </c>
      <c r="B323" s="61" t="s">
        <v>713</v>
      </c>
      <c r="C323" s="63">
        <f>IF(ISNUMBER(SEARCH(MODELO!$D$16,UN!D323)),MAX(UN!$C$2:C322)+1,0)</f>
        <v>321</v>
      </c>
      <c r="D323" s="65" t="str">
        <f t="shared" si="4"/>
        <v>YS - Composite packag., glass receptacle in w</v>
      </c>
      <c r="F323" s="74" t="str">
        <f>IFERROR(VLOOKUP(ROWS($F$3:F323),$C$3:$D$380,2,FALSE),"")</f>
        <v>YS - Composite packag., glass receptacle in w</v>
      </c>
    </row>
    <row r="324" spans="1:6" x14ac:dyDescent="0.2">
      <c r="A324" s="63" t="s">
        <v>714</v>
      </c>
      <c r="B324" s="61" t="s">
        <v>715</v>
      </c>
      <c r="C324" s="63">
        <f>IF(ISNUMBER(SEARCH(MODELO!$D$16,UN!D324)),MAX(UN!$C$2:C323)+1,0)</f>
        <v>322</v>
      </c>
      <c r="D324" s="65" t="str">
        <f t="shared" ref="D324:D380" si="5">CONCATENATE(A324," - ",B324)</f>
        <v>YT - Comp. Pack., glass receptacle in plywood</v>
      </c>
      <c r="F324" s="74" t="str">
        <f>IFERROR(VLOOKUP(ROWS($F$3:F324),$C$3:$D$380,2,FALSE),"")</f>
        <v>YT - Comp. Pack., glass receptacle in plywood</v>
      </c>
    </row>
    <row r="325" spans="1:6" x14ac:dyDescent="0.2">
      <c r="A325" s="63" t="s">
        <v>716</v>
      </c>
      <c r="B325" s="61" t="s">
        <v>717</v>
      </c>
      <c r="C325" s="63">
        <f>IF(ISNUMBER(SEARCH(MODELO!$D$16,UN!D325)),MAX(UN!$C$2:C324)+1,0)</f>
        <v>323</v>
      </c>
      <c r="D325" s="65" t="str">
        <f t="shared" si="5"/>
        <v>YV - Comp. Pack., glass receptac. in wickerwo</v>
      </c>
      <c r="F325" s="74" t="str">
        <f>IFERROR(VLOOKUP(ROWS($F$3:F325),$C$3:$D$380,2,FALSE),"")</f>
        <v>YV - Comp. Pack., glass receptac. in wickerwo</v>
      </c>
    </row>
    <row r="326" spans="1:6" x14ac:dyDescent="0.2">
      <c r="A326" s="63" t="s">
        <v>702</v>
      </c>
      <c r="B326" s="61" t="s">
        <v>718</v>
      </c>
      <c r="C326" s="63">
        <f>IF(ISNUMBER(SEARCH(MODELO!$D$16,UN!D326)),MAX(UN!$C$2:C325)+1,0)</f>
        <v>324</v>
      </c>
      <c r="D326" s="65" t="str">
        <f t="shared" si="5"/>
        <v>YM - Composite packagins, glass recept. in fi</v>
      </c>
      <c r="F326" s="74" t="str">
        <f>IFERROR(VLOOKUP(ROWS($F$3:F326),$C$3:$D$380,2,FALSE),"")</f>
        <v>YM - Composite packagins, glass recept. in fi</v>
      </c>
    </row>
    <row r="327" spans="1:6" x14ac:dyDescent="0.2">
      <c r="A327" s="63" t="s">
        <v>719</v>
      </c>
      <c r="B327" s="61" t="s">
        <v>720</v>
      </c>
      <c r="C327" s="63">
        <f>IF(ISNUMBER(SEARCH(MODELO!$D$16,UN!D327)),MAX(UN!$C$2:C326)+1,0)</f>
        <v>325</v>
      </c>
      <c r="D327" s="65" t="str">
        <f t="shared" si="5"/>
        <v>YX - Comp. Pack., glass receptacle in fibrebo</v>
      </c>
      <c r="F327" s="74" t="str">
        <f>IFERROR(VLOOKUP(ROWS($F$3:F327),$C$3:$D$380,2,FALSE),"")</f>
        <v>YX - Comp. Pack., glass receptacle in fibrebo</v>
      </c>
    </row>
    <row r="328" spans="1:6" x14ac:dyDescent="0.2">
      <c r="A328" s="63" t="s">
        <v>721</v>
      </c>
      <c r="B328" s="61" t="s">
        <v>722</v>
      </c>
      <c r="C328" s="63">
        <f>IF(ISNUMBER(SEARCH(MODELO!$D$16,UN!D328)),MAX(UN!$C$2:C327)+1,0)</f>
        <v>326</v>
      </c>
      <c r="D328" s="65" t="str">
        <f t="shared" si="5"/>
        <v>YY - Comp. Pack., glass recept. in expand. pl</v>
      </c>
      <c r="F328" s="74" t="str">
        <f>IFERROR(VLOOKUP(ROWS($F$3:F328),$C$3:$D$380,2,FALSE),"")</f>
        <v>YY - Comp. Pack., glass recept. in expand. pl</v>
      </c>
    </row>
    <row r="329" spans="1:6" x14ac:dyDescent="0.2">
      <c r="A329" s="63" t="s">
        <v>723</v>
      </c>
      <c r="B329" s="61" t="s">
        <v>724</v>
      </c>
      <c r="C329" s="63">
        <f>IF(ISNUMBER(SEARCH(MODELO!$D$16,UN!D329)),MAX(UN!$C$2:C328)+1,0)</f>
        <v>327</v>
      </c>
      <c r="D329" s="65" t="str">
        <f t="shared" si="5"/>
        <v>YZ - Comp. Pack., glass receptac. in solid pl</v>
      </c>
      <c r="F329" s="74" t="str">
        <f>IFERROR(VLOOKUP(ROWS($F$3:F329),$C$3:$D$380,2,FALSE),"")</f>
        <v>YZ - Comp. Pack., glass receptac. in solid pl</v>
      </c>
    </row>
    <row r="330" spans="1:6" x14ac:dyDescent="0.2">
      <c r="A330" s="63" t="s">
        <v>725</v>
      </c>
      <c r="B330" s="61" t="s">
        <v>726</v>
      </c>
      <c r="C330" s="63">
        <f>IF(ISNUMBER(SEARCH(MODELO!$D$16,UN!D330)),MAX(UN!$C$2:C329)+1,0)</f>
        <v>328</v>
      </c>
      <c r="D330" s="65" t="str">
        <f t="shared" si="5"/>
        <v>ZA - Intermediate bulk container, paper, mult</v>
      </c>
      <c r="F330" s="74" t="str">
        <f>IFERROR(VLOOKUP(ROWS($F$3:F330),$C$3:$D$380,2,FALSE),"")</f>
        <v>ZA - Intermediate bulk container, paper, mult</v>
      </c>
    </row>
    <row r="331" spans="1:6" x14ac:dyDescent="0.2">
      <c r="A331" s="63" t="s">
        <v>727</v>
      </c>
      <c r="B331" s="61" t="s">
        <v>728</v>
      </c>
      <c r="C331" s="63">
        <f>IF(ISNUMBER(SEARCH(MODELO!$D$16,UN!D331)),MAX(UN!$C$2:C330)+1,0)</f>
        <v>329</v>
      </c>
      <c r="D331" s="65" t="str">
        <f t="shared" si="5"/>
        <v>ZB - Bag, large</v>
      </c>
      <c r="F331" s="74" t="str">
        <f>IFERROR(VLOOKUP(ROWS($F$3:F331),$C$3:$D$380,2,FALSE),"")</f>
        <v>ZB - Bag, large</v>
      </c>
    </row>
    <row r="332" spans="1:6" x14ac:dyDescent="0.2">
      <c r="A332" s="63" t="s">
        <v>729</v>
      </c>
      <c r="B332" s="61" t="s">
        <v>730</v>
      </c>
      <c r="C332" s="63">
        <f>IF(ISNUMBER(SEARCH(MODELO!$D$16,UN!D332)),MAX(UN!$C$2:C331)+1,0)</f>
        <v>330</v>
      </c>
      <c r="D332" s="65" t="str">
        <f t="shared" si="5"/>
        <v>ZC - IBC, paper, multi-wall, water resistant</v>
      </c>
      <c r="F332" s="74" t="str">
        <f>IFERROR(VLOOKUP(ROWS($F$3:F332),$C$3:$D$380,2,FALSE),"")</f>
        <v>ZC - IBC, paper, multi-wall, water resistant</v>
      </c>
    </row>
    <row r="333" spans="1:6" x14ac:dyDescent="0.2">
      <c r="A333" s="63" t="s">
        <v>731</v>
      </c>
      <c r="B333" s="61" t="s">
        <v>732</v>
      </c>
      <c r="C333" s="63">
        <f>IF(ISNUMBER(SEARCH(MODELO!$D$16,UN!D333)),MAX(UN!$C$2:C332)+1,0)</f>
        <v>331</v>
      </c>
      <c r="D333" s="65" t="str">
        <f t="shared" si="5"/>
        <v>ZD - IBC, rigid plastic, with struct. Equip.,</v>
      </c>
      <c r="F333" s="74" t="str">
        <f>IFERROR(VLOOKUP(ROWS($F$3:F333),$C$3:$D$380,2,FALSE),"")</f>
        <v>ZD - IBC, rigid plastic, with struct. Equip.,</v>
      </c>
    </row>
    <row r="334" spans="1:6" x14ac:dyDescent="0.2">
      <c r="A334" s="63" t="s">
        <v>733</v>
      </c>
      <c r="B334" s="61" t="s">
        <v>734</v>
      </c>
      <c r="C334" s="63">
        <f>IF(ISNUMBER(SEARCH(MODELO!$D$16,UN!D334)),MAX(UN!$C$2:C333)+1,0)</f>
        <v>332</v>
      </c>
      <c r="D334" s="65" t="str">
        <f t="shared" si="5"/>
        <v>ZF - IBC, rigid plastic, freestanding, solids</v>
      </c>
      <c r="F334" s="74" t="str">
        <f>IFERROR(VLOOKUP(ROWS($F$3:F334),$C$3:$D$380,2,FALSE),"")</f>
        <v>ZF - IBC, rigid plastic, freestanding, solids</v>
      </c>
    </row>
    <row r="335" spans="1:6" x14ac:dyDescent="0.2">
      <c r="A335" s="63" t="s">
        <v>735</v>
      </c>
      <c r="B335" s="61" t="s">
        <v>732</v>
      </c>
      <c r="C335" s="63">
        <f>IF(ISNUMBER(SEARCH(MODELO!$D$16,UN!D335)),MAX(UN!$C$2:C334)+1,0)</f>
        <v>333</v>
      </c>
      <c r="D335" s="65" t="str">
        <f t="shared" si="5"/>
        <v>ZG - IBC, rigid plastic, with struct. Equip.,</v>
      </c>
      <c r="F335" s="74" t="str">
        <f>IFERROR(VLOOKUP(ROWS($F$3:F335),$C$3:$D$380,2,FALSE),"")</f>
        <v>ZG - IBC, rigid plastic, with struct. Equip.,</v>
      </c>
    </row>
    <row r="336" spans="1:6" x14ac:dyDescent="0.2">
      <c r="A336" s="63" t="s">
        <v>736</v>
      </c>
      <c r="B336" s="61" t="s">
        <v>737</v>
      </c>
      <c r="C336" s="63">
        <f>IF(ISNUMBER(SEARCH(MODELO!$D$16,UN!D336)),MAX(UN!$C$2:C335)+1,0)</f>
        <v>334</v>
      </c>
      <c r="D336" s="65" t="str">
        <f t="shared" si="5"/>
        <v>ZH - IBC, rigid plastic, freestanding, pressu</v>
      </c>
      <c r="F336" s="74" t="str">
        <f>IFERROR(VLOOKUP(ROWS($F$3:F336),$C$3:$D$380,2,FALSE),"")</f>
        <v>ZH - IBC, rigid plastic, freestanding, pressu</v>
      </c>
    </row>
    <row r="337" spans="1:6" x14ac:dyDescent="0.2">
      <c r="A337" s="63" t="s">
        <v>738</v>
      </c>
      <c r="B337" s="61" t="s">
        <v>739</v>
      </c>
      <c r="C337" s="63">
        <f>IF(ISNUMBER(SEARCH(MODELO!$D$16,UN!D337)),MAX(UN!$C$2:C336)+1,0)</f>
        <v>335</v>
      </c>
      <c r="D337" s="65" t="str">
        <f t="shared" si="5"/>
        <v>ZJ - IBC, rigid palstic, with struct. Equip.,</v>
      </c>
      <c r="F337" s="74" t="str">
        <f>IFERROR(VLOOKUP(ROWS($F$3:F337),$C$3:$D$380,2,FALSE),"")</f>
        <v>ZJ - IBC, rigid palstic, with struct. Equip.,</v>
      </c>
    </row>
    <row r="338" spans="1:6" x14ac:dyDescent="0.2">
      <c r="A338" s="63" t="s">
        <v>740</v>
      </c>
      <c r="B338" s="61" t="s">
        <v>741</v>
      </c>
      <c r="C338" s="63">
        <f>IF(ISNUMBER(SEARCH(MODELO!$D$16,UN!D338)),MAX(UN!$C$2:C337)+1,0)</f>
        <v>336</v>
      </c>
      <c r="D338" s="65" t="str">
        <f t="shared" si="5"/>
        <v>ZK - IBC, rigid plastic, freestanding, liquid</v>
      </c>
      <c r="F338" s="74" t="str">
        <f>IFERROR(VLOOKUP(ROWS($F$3:F338),$C$3:$D$380,2,FALSE),"")</f>
        <v>ZK - IBC, rigid plastic, freestanding, liquid</v>
      </c>
    </row>
    <row r="339" spans="1:6" x14ac:dyDescent="0.2">
      <c r="A339" s="63" t="s">
        <v>742</v>
      </c>
      <c r="B339" s="61" t="s">
        <v>743</v>
      </c>
      <c r="C339" s="63">
        <f>IF(ISNUMBER(SEARCH(MODELO!$D$16,UN!D339)),MAX(UN!$C$2:C338)+1,0)</f>
        <v>337</v>
      </c>
      <c r="D339" s="65" t="str">
        <f t="shared" si="5"/>
        <v>ZL - IBC, composite, rigid plastic, solids</v>
      </c>
      <c r="F339" s="74" t="str">
        <f>IFERROR(VLOOKUP(ROWS($F$3:F339),$C$3:$D$380,2,FALSE),"")</f>
        <v>ZL - IBC, composite, rigid plastic, solids</v>
      </c>
    </row>
    <row r="340" spans="1:6" x14ac:dyDescent="0.2">
      <c r="A340" s="63" t="s">
        <v>744</v>
      </c>
      <c r="B340" s="61" t="s">
        <v>745</v>
      </c>
      <c r="C340" s="63">
        <f>IF(ISNUMBER(SEARCH(MODELO!$D$16,UN!D340)),MAX(UN!$C$2:C339)+1,0)</f>
        <v>338</v>
      </c>
      <c r="D340" s="65" t="str">
        <f t="shared" si="5"/>
        <v>ZM - IBC, composite, flexible plastics, solids</v>
      </c>
      <c r="F340" s="74" t="str">
        <f>IFERROR(VLOOKUP(ROWS($F$3:F340),$C$3:$D$380,2,FALSE),"")</f>
        <v>ZM - IBC, composite, flexible plastics, solids</v>
      </c>
    </row>
    <row r="341" spans="1:6" x14ac:dyDescent="0.2">
      <c r="A341" s="63" t="s">
        <v>746</v>
      </c>
      <c r="B341" s="61" t="s">
        <v>747</v>
      </c>
      <c r="C341" s="63">
        <f>IF(ISNUMBER(SEARCH(MODELO!$D$16,UN!D341)),MAX(UN!$C$2:C340)+1,0)</f>
        <v>339</v>
      </c>
      <c r="D341" s="65" t="str">
        <f t="shared" si="5"/>
        <v>ZN - IBC, composite, rigid plastic, pressuris</v>
      </c>
      <c r="F341" s="74" t="str">
        <f>IFERROR(VLOOKUP(ROWS($F$3:F341),$C$3:$D$380,2,FALSE),"")</f>
        <v>ZN - IBC, composite, rigid plastic, pressuris</v>
      </c>
    </row>
    <row r="342" spans="1:6" x14ac:dyDescent="0.2">
      <c r="A342" s="63" t="s">
        <v>748</v>
      </c>
      <c r="B342" s="61" t="s">
        <v>749</v>
      </c>
      <c r="C342" s="63">
        <f>IF(ISNUMBER(SEARCH(MODELO!$D$16,UN!D342)),MAX(UN!$C$2:C341)+1,0)</f>
        <v>340</v>
      </c>
      <c r="D342" s="65" t="str">
        <f t="shared" si="5"/>
        <v>ZP - IBC, composite, flexible plastics, pressu</v>
      </c>
      <c r="F342" s="74" t="str">
        <f>IFERROR(VLOOKUP(ROWS($F$3:F342),$C$3:$D$380,2,FALSE),"")</f>
        <v>ZP - IBC, composite, flexible plastics, pressu</v>
      </c>
    </row>
    <row r="343" spans="1:6" x14ac:dyDescent="0.2">
      <c r="A343" s="63" t="s">
        <v>750</v>
      </c>
      <c r="B343" s="61" t="s">
        <v>751</v>
      </c>
      <c r="C343" s="63">
        <f>IF(ISNUMBER(SEARCH(MODELO!$D$16,UN!D343)),MAX(UN!$C$2:C342)+1,0)</f>
        <v>341</v>
      </c>
      <c r="D343" s="65" t="str">
        <f t="shared" si="5"/>
        <v>ZQ - IBC, composite, rigid plastic, liquids</v>
      </c>
      <c r="F343" s="74" t="str">
        <f>IFERROR(VLOOKUP(ROWS($F$3:F343),$C$3:$D$380,2,FALSE),"")</f>
        <v>ZQ - IBC, composite, rigid plastic, liquids</v>
      </c>
    </row>
    <row r="344" spans="1:6" x14ac:dyDescent="0.2">
      <c r="A344" s="63" t="s">
        <v>752</v>
      </c>
      <c r="B344" s="61" t="s">
        <v>753</v>
      </c>
      <c r="C344" s="63">
        <f>IF(ISNUMBER(SEARCH(MODELO!$D$16,UN!D344)),MAX(UN!$C$2:C343)+1,0)</f>
        <v>342</v>
      </c>
      <c r="D344" s="65" t="str">
        <f t="shared" si="5"/>
        <v>ZR - IBC, composite, flexible plastic, liquid</v>
      </c>
      <c r="F344" s="74" t="str">
        <f>IFERROR(VLOOKUP(ROWS($F$3:F344),$C$3:$D$380,2,FALSE),"")</f>
        <v>ZR - IBC, composite, flexible plastic, liquid</v>
      </c>
    </row>
    <row r="345" spans="1:6" x14ac:dyDescent="0.2">
      <c r="A345" s="63" t="s">
        <v>754</v>
      </c>
      <c r="B345" s="61" t="s">
        <v>755</v>
      </c>
      <c r="C345" s="63">
        <f>IF(ISNUMBER(SEARCH(MODELO!$D$16,UN!D345)),MAX(UN!$C$2:C344)+1,0)</f>
        <v>343</v>
      </c>
      <c r="D345" s="65" t="str">
        <f t="shared" si="5"/>
        <v>ZS - IBC, composite</v>
      </c>
      <c r="F345" s="74" t="str">
        <f>IFERROR(VLOOKUP(ROWS($F$3:F345),$C$3:$D$380,2,FALSE),"")</f>
        <v>ZS - IBC, composite</v>
      </c>
    </row>
    <row r="346" spans="1:6" x14ac:dyDescent="0.2">
      <c r="A346" s="63" t="s">
        <v>756</v>
      </c>
      <c r="B346" s="61" t="s">
        <v>757</v>
      </c>
      <c r="C346" s="63">
        <f>IF(ISNUMBER(SEARCH(MODELO!$D$16,UN!D346)),MAX(UN!$C$2:C345)+1,0)</f>
        <v>344</v>
      </c>
      <c r="D346" s="65" t="str">
        <f t="shared" si="5"/>
        <v>ZT - IBC, fibleboard</v>
      </c>
      <c r="F346" s="74" t="str">
        <f>IFERROR(VLOOKUP(ROWS($F$3:F346),$C$3:$D$380,2,FALSE),"")</f>
        <v>ZT - IBC, fibleboard</v>
      </c>
    </row>
    <row r="347" spans="1:6" x14ac:dyDescent="0.2">
      <c r="A347" s="63" t="s">
        <v>758</v>
      </c>
      <c r="B347" s="61" t="s">
        <v>759</v>
      </c>
      <c r="C347" s="63">
        <f>IF(ISNUMBER(SEARCH(MODELO!$D$16,UN!D347)),MAX(UN!$C$2:C346)+1,0)</f>
        <v>345</v>
      </c>
      <c r="D347" s="65" t="str">
        <f t="shared" si="5"/>
        <v>ZU - IBC, flexible</v>
      </c>
      <c r="F347" s="74" t="str">
        <f>IFERROR(VLOOKUP(ROWS($F$3:F347),$C$3:$D$380,2,FALSE),"")</f>
        <v>ZU - IBC, flexible</v>
      </c>
    </row>
    <row r="348" spans="1:6" x14ac:dyDescent="0.2">
      <c r="A348" s="63" t="s">
        <v>760</v>
      </c>
      <c r="B348" s="61" t="s">
        <v>761</v>
      </c>
      <c r="C348" s="63">
        <f>IF(ISNUMBER(SEARCH(MODELO!$D$16,UN!D348)),MAX(UN!$C$2:C347)+1,0)</f>
        <v>346</v>
      </c>
      <c r="D348" s="65" t="str">
        <f t="shared" si="5"/>
        <v>ZV - IBC, metal, other than steel</v>
      </c>
      <c r="F348" s="74" t="str">
        <f>IFERROR(VLOOKUP(ROWS($F$3:F348),$C$3:$D$380,2,FALSE),"")</f>
        <v>ZV - IBC, metal, other than steel</v>
      </c>
    </row>
    <row r="349" spans="1:6" x14ac:dyDescent="0.2">
      <c r="A349" s="63" t="s">
        <v>762</v>
      </c>
      <c r="B349" s="61" t="s">
        <v>763</v>
      </c>
      <c r="C349" s="63">
        <f>IF(ISNUMBER(SEARCH(MODELO!$D$16,UN!D349)),MAX(UN!$C$2:C348)+1,0)</f>
        <v>347</v>
      </c>
      <c r="D349" s="65" t="str">
        <f t="shared" si="5"/>
        <v>ZW - IBC, natural wood</v>
      </c>
      <c r="F349" s="74" t="str">
        <f>IFERROR(VLOOKUP(ROWS($F$3:F349),$C$3:$D$380,2,FALSE),"")</f>
        <v>ZW - IBC, natural wood</v>
      </c>
    </row>
    <row r="350" spans="1:6" x14ac:dyDescent="0.2">
      <c r="A350" s="63" t="s">
        <v>764</v>
      </c>
      <c r="B350" s="61" t="s">
        <v>765</v>
      </c>
      <c r="C350" s="63">
        <f>IF(ISNUMBER(SEARCH(MODELO!$D$16,UN!D350)),MAX(UN!$C$2:C349)+1,0)</f>
        <v>348</v>
      </c>
      <c r="D350" s="65" t="str">
        <f t="shared" si="5"/>
        <v>ZX - IBC, plywood</v>
      </c>
      <c r="F350" s="74" t="str">
        <f>IFERROR(VLOOKUP(ROWS($F$3:F350),$C$3:$D$380,2,FALSE),"")</f>
        <v>ZX - IBC, plywood</v>
      </c>
    </row>
    <row r="351" spans="1:6" x14ac:dyDescent="0.2">
      <c r="A351" s="63" t="s">
        <v>766</v>
      </c>
      <c r="B351" s="61" t="s">
        <v>767</v>
      </c>
      <c r="C351" s="63">
        <f>IF(ISNUMBER(SEARCH(MODELO!$D$16,UN!D351)),MAX(UN!$C$2:C350)+1,0)</f>
        <v>349</v>
      </c>
      <c r="D351" s="65" t="str">
        <f t="shared" si="5"/>
        <v>ZY - IBC reconstituted wood</v>
      </c>
      <c r="F351" s="74" t="str">
        <f>IFERROR(VLOOKUP(ROWS($F$3:F351),$C$3:$D$380,2,FALSE),"")</f>
        <v>ZY - IBC reconstituted wood</v>
      </c>
    </row>
    <row r="352" spans="1:6" x14ac:dyDescent="0.2">
      <c r="A352" s="63" t="s">
        <v>768</v>
      </c>
      <c r="B352" s="61" t="s">
        <v>769</v>
      </c>
      <c r="C352" s="63">
        <f>IF(ISNUMBER(SEARCH(MODELO!$D$16,UN!D352)),MAX(UN!$C$2:C351)+1,0)</f>
        <v>350</v>
      </c>
      <c r="D352" s="65" t="str">
        <f t="shared" si="5"/>
        <v>ZZ - Mutually defined</v>
      </c>
      <c r="F352" s="74" t="str">
        <f>IFERROR(VLOOKUP(ROWS($F$3:F352),$C$3:$D$380,2,FALSE),"")</f>
        <v>ZZ - Mutually defined</v>
      </c>
    </row>
    <row r="353" spans="1:6" x14ac:dyDescent="0.2">
      <c r="A353" s="63" t="s">
        <v>770</v>
      </c>
      <c r="B353" s="61" t="s">
        <v>771</v>
      </c>
      <c r="C353" s="63">
        <f>IF(ISNUMBER(SEARCH(MODELO!$D$16,UN!D353)),MAX(UN!$C$2:C352)+1,0)</f>
        <v>351</v>
      </c>
      <c r="D353" s="65" t="str">
        <f t="shared" si="5"/>
        <v>1A - Drum, steel</v>
      </c>
      <c r="F353" s="74" t="str">
        <f>IFERROR(VLOOKUP(ROWS($F$3:F353),$C$3:$D$380,2,FALSE),"")</f>
        <v>1A - Drum, steel</v>
      </c>
    </row>
    <row r="354" spans="1:6" x14ac:dyDescent="0.2">
      <c r="A354" s="63" t="s">
        <v>772</v>
      </c>
      <c r="B354" s="61" t="s">
        <v>773</v>
      </c>
      <c r="C354" s="63">
        <f>IF(ISNUMBER(SEARCH(MODELO!$D$16,UN!D354)),MAX(UN!$C$2:C353)+1,0)</f>
        <v>352</v>
      </c>
      <c r="D354" s="65" t="str">
        <f t="shared" si="5"/>
        <v>1B - Drum, aluminium</v>
      </c>
      <c r="F354" s="74" t="str">
        <f>IFERROR(VLOOKUP(ROWS($F$3:F354),$C$3:$D$380,2,FALSE),"")</f>
        <v>1B - Drum, aluminium</v>
      </c>
    </row>
    <row r="355" spans="1:6" x14ac:dyDescent="0.2">
      <c r="A355" s="63" t="s">
        <v>774</v>
      </c>
      <c r="B355" s="61" t="s">
        <v>775</v>
      </c>
      <c r="C355" s="63">
        <f>IF(ISNUMBER(SEARCH(MODELO!$D$16,UN!D355)),MAX(UN!$C$2:C354)+1,0)</f>
        <v>353</v>
      </c>
      <c r="D355" s="65" t="str">
        <f t="shared" si="5"/>
        <v>1D - Drum, plywood</v>
      </c>
      <c r="F355" s="74" t="str">
        <f>IFERROR(VLOOKUP(ROWS($F$3:F355),$C$3:$D$380,2,FALSE),"")</f>
        <v>1D - Drum, plywood</v>
      </c>
    </row>
    <row r="356" spans="1:6" x14ac:dyDescent="0.2">
      <c r="A356" s="63" t="s">
        <v>776</v>
      </c>
      <c r="B356" s="61" t="s">
        <v>777</v>
      </c>
      <c r="C356" s="63">
        <f>IF(ISNUMBER(SEARCH(MODELO!$D$16,UN!D356)),MAX(UN!$C$2:C355)+1,0)</f>
        <v>354</v>
      </c>
      <c r="D356" s="65" t="str">
        <f t="shared" si="5"/>
        <v>1F - Container, flexible</v>
      </c>
      <c r="F356" s="74" t="str">
        <f>IFERROR(VLOOKUP(ROWS($F$3:F356),$C$3:$D$380,2,FALSE),"")</f>
        <v>1F - Container, flexible</v>
      </c>
    </row>
    <row r="357" spans="1:6" x14ac:dyDescent="0.2">
      <c r="A357" s="63" t="s">
        <v>778</v>
      </c>
      <c r="B357" s="61" t="s">
        <v>779</v>
      </c>
      <c r="C357" s="63">
        <f>IF(ISNUMBER(SEARCH(MODELO!$D$16,UN!D357)),MAX(UN!$C$2:C356)+1,0)</f>
        <v>355</v>
      </c>
      <c r="D357" s="65" t="str">
        <f t="shared" si="5"/>
        <v>1G - Drum, fibre</v>
      </c>
      <c r="F357" s="74" t="str">
        <f>IFERROR(VLOOKUP(ROWS($F$3:F357),$C$3:$D$380,2,FALSE),"")</f>
        <v>1G - Drum, fibre</v>
      </c>
    </row>
    <row r="358" spans="1:6" x14ac:dyDescent="0.2">
      <c r="A358" s="63" t="s">
        <v>780</v>
      </c>
      <c r="B358" s="61" t="s">
        <v>781</v>
      </c>
      <c r="C358" s="63">
        <f>IF(ISNUMBER(SEARCH(MODELO!$D$16,UN!D358)),MAX(UN!$C$2:C357)+1,0)</f>
        <v>356</v>
      </c>
      <c r="D358" s="65" t="str">
        <f t="shared" si="5"/>
        <v>1W - Drum, wooden</v>
      </c>
      <c r="F358" s="74" t="str">
        <f>IFERROR(VLOOKUP(ROWS($F$3:F358),$C$3:$D$380,2,FALSE),"")</f>
        <v>1W - Drum, wooden</v>
      </c>
    </row>
    <row r="359" spans="1:6" x14ac:dyDescent="0.2">
      <c r="A359" s="63" t="s">
        <v>782</v>
      </c>
      <c r="B359" s="61" t="s">
        <v>783</v>
      </c>
      <c r="C359" s="63">
        <f>IF(ISNUMBER(SEARCH(MODELO!$D$16,UN!D359)),MAX(UN!$C$2:C358)+1,0)</f>
        <v>357</v>
      </c>
      <c r="D359" s="65" t="str">
        <f t="shared" si="5"/>
        <v>2C - Barrel, wooden</v>
      </c>
      <c r="F359" s="74" t="str">
        <f>IFERROR(VLOOKUP(ROWS($F$3:F359),$C$3:$D$380,2,FALSE),"")</f>
        <v>2C - Barrel, wooden</v>
      </c>
    </row>
    <row r="360" spans="1:6" x14ac:dyDescent="0.2">
      <c r="A360" s="63" t="s">
        <v>784</v>
      </c>
      <c r="B360" s="61" t="s">
        <v>785</v>
      </c>
      <c r="C360" s="63">
        <f>IF(ISNUMBER(SEARCH(MODELO!$D$16,UN!D360)),MAX(UN!$C$2:C359)+1,0)</f>
        <v>358</v>
      </c>
      <c r="D360" s="65" t="str">
        <f t="shared" si="5"/>
        <v>3A - Jerrican, steel</v>
      </c>
      <c r="F360" s="74" t="str">
        <f>IFERROR(VLOOKUP(ROWS($F$3:F360),$C$3:$D$380,2,FALSE),"")</f>
        <v>3A - Jerrican, steel</v>
      </c>
    </row>
    <row r="361" spans="1:6" x14ac:dyDescent="0.2">
      <c r="A361" s="63" t="s">
        <v>786</v>
      </c>
      <c r="B361" s="61" t="s">
        <v>787</v>
      </c>
      <c r="C361" s="63">
        <f>IF(ISNUMBER(SEARCH(MODELO!$D$16,UN!D361)),MAX(UN!$C$2:C360)+1,0)</f>
        <v>359</v>
      </c>
      <c r="D361" s="65" t="str">
        <f t="shared" si="5"/>
        <v>3H - Jerrican, plastic</v>
      </c>
      <c r="F361" s="74" t="str">
        <f>IFERROR(VLOOKUP(ROWS($F$3:F361),$C$3:$D$380,2,FALSE),"")</f>
        <v>3H - Jerrican, plastic</v>
      </c>
    </row>
    <row r="362" spans="1:6" x14ac:dyDescent="0.2">
      <c r="A362" s="63" t="s">
        <v>788</v>
      </c>
      <c r="B362" s="61" t="s">
        <v>789</v>
      </c>
      <c r="C362" s="63">
        <f>IF(ISNUMBER(SEARCH(MODELO!$D$16,UN!D362)),MAX(UN!$C$2:C361)+1,0)</f>
        <v>360</v>
      </c>
      <c r="D362" s="65" t="str">
        <f t="shared" si="5"/>
        <v>4A - Box, steel</v>
      </c>
      <c r="F362" s="74" t="str">
        <f>IFERROR(VLOOKUP(ROWS($F$3:F362),$C$3:$D$380,2,FALSE),"")</f>
        <v>4A - Box, steel</v>
      </c>
    </row>
    <row r="363" spans="1:6" x14ac:dyDescent="0.2">
      <c r="A363" s="63" t="s">
        <v>790</v>
      </c>
      <c r="B363" s="61" t="s">
        <v>791</v>
      </c>
      <c r="C363" s="63">
        <f>IF(ISNUMBER(SEARCH(MODELO!$D$16,UN!D363)),MAX(UN!$C$2:C362)+1,0)</f>
        <v>361</v>
      </c>
      <c r="D363" s="65" t="str">
        <f t="shared" si="5"/>
        <v>4B - Box, aluminium</v>
      </c>
      <c r="F363" s="74" t="str">
        <f>IFERROR(VLOOKUP(ROWS($F$3:F363),$C$3:$D$380,2,FALSE),"")</f>
        <v>4B - Box, aluminium</v>
      </c>
    </row>
    <row r="364" spans="1:6" x14ac:dyDescent="0.2">
      <c r="A364" s="63" t="s">
        <v>792</v>
      </c>
      <c r="B364" s="61" t="s">
        <v>793</v>
      </c>
      <c r="C364" s="63">
        <f>IF(ISNUMBER(SEARCH(MODELO!$D$16,UN!D364)),MAX(UN!$C$2:C363)+1,0)</f>
        <v>362</v>
      </c>
      <c r="D364" s="65" t="str">
        <f t="shared" si="5"/>
        <v>4C - Box, natural wood</v>
      </c>
      <c r="F364" s="74" t="str">
        <f>IFERROR(VLOOKUP(ROWS($F$3:F364),$C$3:$D$380,2,FALSE),"")</f>
        <v>4C - Box, natural wood</v>
      </c>
    </row>
    <row r="365" spans="1:6" x14ac:dyDescent="0.2">
      <c r="A365" s="63" t="s">
        <v>794</v>
      </c>
      <c r="B365" s="61" t="s">
        <v>795</v>
      </c>
      <c r="C365" s="63">
        <f>IF(ISNUMBER(SEARCH(MODELO!$D$16,UN!D365)),MAX(UN!$C$2:C364)+1,0)</f>
        <v>363</v>
      </c>
      <c r="D365" s="65" t="str">
        <f t="shared" si="5"/>
        <v>4D - Box, plywood</v>
      </c>
      <c r="F365" s="74" t="str">
        <f>IFERROR(VLOOKUP(ROWS($F$3:F365),$C$3:$D$380,2,FALSE),"")</f>
        <v>4D - Box, plywood</v>
      </c>
    </row>
    <row r="366" spans="1:6" x14ac:dyDescent="0.2">
      <c r="A366" s="63" t="s">
        <v>796</v>
      </c>
      <c r="B366" s="61" t="s">
        <v>797</v>
      </c>
      <c r="C366" s="63">
        <f>IF(ISNUMBER(SEARCH(MODELO!$D$16,UN!D366)),MAX(UN!$C$2:C365)+1,0)</f>
        <v>364</v>
      </c>
      <c r="D366" s="65" t="str">
        <f t="shared" si="5"/>
        <v>4F - Box, reconstituted wood</v>
      </c>
      <c r="F366" s="74" t="str">
        <f>IFERROR(VLOOKUP(ROWS($F$3:F366),$C$3:$D$380,2,FALSE),"")</f>
        <v>4F - Box, reconstituted wood</v>
      </c>
    </row>
    <row r="367" spans="1:6" x14ac:dyDescent="0.2">
      <c r="A367" s="63" t="s">
        <v>72</v>
      </c>
      <c r="B367" s="61" t="s">
        <v>798</v>
      </c>
      <c r="C367" s="63">
        <f>IF(ISNUMBER(SEARCH(MODELO!$D$16,UN!D367)),MAX(UN!$C$2:C366)+1,0)</f>
        <v>365</v>
      </c>
      <c r="D367" s="65" t="str">
        <f t="shared" si="5"/>
        <v>4G - Box, fibreboard</v>
      </c>
      <c r="F367" s="74" t="str">
        <f>IFERROR(VLOOKUP(ROWS($F$3:F367),$C$3:$D$380,2,FALSE),"")</f>
        <v>4G - Box, fibreboard</v>
      </c>
    </row>
    <row r="368" spans="1:6" x14ac:dyDescent="0.2">
      <c r="A368" s="63" t="s">
        <v>799</v>
      </c>
      <c r="B368" s="61" t="s">
        <v>800</v>
      </c>
      <c r="C368" s="63">
        <f>IF(ISNUMBER(SEARCH(MODELO!$D$16,UN!D368)),MAX(UN!$C$2:C367)+1,0)</f>
        <v>366</v>
      </c>
      <c r="D368" s="65" t="str">
        <f t="shared" si="5"/>
        <v>4H - Box, plastic</v>
      </c>
      <c r="F368" s="74" t="str">
        <f>IFERROR(VLOOKUP(ROWS($F$3:F368),$C$3:$D$380,2,FALSE),"")</f>
        <v>4H - Box, plastic</v>
      </c>
    </row>
    <row r="369" spans="1:6" x14ac:dyDescent="0.2">
      <c r="A369" s="70">
        <v>43</v>
      </c>
      <c r="B369" s="61" t="s">
        <v>801</v>
      </c>
      <c r="C369" s="63">
        <f>IF(ISNUMBER(SEARCH(MODELO!$D$16,UN!D369)),MAX(UN!$C$2:C368)+1,0)</f>
        <v>367</v>
      </c>
      <c r="D369" s="65" t="str">
        <f t="shared" si="5"/>
        <v>43 - Bag, super bulk</v>
      </c>
      <c r="F369" s="74" t="str">
        <f>IFERROR(VLOOKUP(ROWS($F$3:F369),$C$3:$D$380,2,FALSE),"")</f>
        <v>43 - Bag, super bulk</v>
      </c>
    </row>
    <row r="370" spans="1:6" x14ac:dyDescent="0.2">
      <c r="A370" s="70" t="s">
        <v>802</v>
      </c>
      <c r="B370" s="61" t="s">
        <v>803</v>
      </c>
      <c r="C370" s="63">
        <f>IF(ISNUMBER(SEARCH(MODELO!$D$16,UN!D370)),MAX(UN!$C$2:C369)+1,0)</f>
        <v>368</v>
      </c>
      <c r="D370" s="65" t="str">
        <f t="shared" si="5"/>
        <v>44 - Bag, polybag</v>
      </c>
      <c r="F370" s="74" t="str">
        <f>IFERROR(VLOOKUP(ROWS($F$3:F370),$C$3:$D$380,2,FALSE),"")</f>
        <v>44 - Bag, polybag</v>
      </c>
    </row>
    <row r="371" spans="1:6" x14ac:dyDescent="0.2">
      <c r="A371" s="63" t="s">
        <v>804</v>
      </c>
      <c r="B371" s="61" t="s">
        <v>805</v>
      </c>
      <c r="C371" s="63">
        <f>IF(ISNUMBER(SEARCH(MODELO!$D$16,UN!D371)),MAX(UN!$C$2:C370)+1,0)</f>
        <v>369</v>
      </c>
      <c r="D371" s="65" t="str">
        <f t="shared" si="5"/>
        <v>5H - Bag, woven plastic</v>
      </c>
      <c r="F371" s="74" t="str">
        <f>IFERROR(VLOOKUP(ROWS($F$3:F371),$C$3:$D$380,2,FALSE),"")</f>
        <v>5H - Bag, woven plastic</v>
      </c>
    </row>
    <row r="372" spans="1:6" x14ac:dyDescent="0.2">
      <c r="A372" s="63" t="s">
        <v>806</v>
      </c>
      <c r="B372" s="61" t="s">
        <v>807</v>
      </c>
      <c r="C372" s="63">
        <f>IF(ISNUMBER(SEARCH(MODELO!$D$16,UN!D372)),MAX(UN!$C$2:C371)+1,0)</f>
        <v>370</v>
      </c>
      <c r="D372" s="65" t="str">
        <f t="shared" si="5"/>
        <v>5L - Bag, textile</v>
      </c>
      <c r="F372" s="74" t="str">
        <f>IFERROR(VLOOKUP(ROWS($F$3:F372),$C$3:$D$380,2,FALSE),"")</f>
        <v>5L - Bag, textile</v>
      </c>
    </row>
    <row r="373" spans="1:6" x14ac:dyDescent="0.2">
      <c r="A373" s="63" t="s">
        <v>808</v>
      </c>
      <c r="B373" s="61" t="s">
        <v>809</v>
      </c>
      <c r="C373" s="63">
        <f>IF(ISNUMBER(SEARCH(MODELO!$D$16,UN!D373)),MAX(UN!$C$2:C372)+1,0)</f>
        <v>371</v>
      </c>
      <c r="D373" s="65" t="str">
        <f t="shared" si="5"/>
        <v>5M - Bag, paper</v>
      </c>
      <c r="F373" s="74" t="str">
        <f>IFERROR(VLOOKUP(ROWS($F$3:F373),$C$3:$D$380,2,FALSE),"")</f>
        <v>5M - Bag, paper</v>
      </c>
    </row>
    <row r="374" spans="1:6" x14ac:dyDescent="0.2">
      <c r="A374" s="63" t="s">
        <v>810</v>
      </c>
      <c r="B374" s="61" t="s">
        <v>811</v>
      </c>
      <c r="C374" s="63">
        <f>IF(ISNUMBER(SEARCH(MODELO!$D$16,UN!D374)),MAX(UN!$C$2:C373)+1,0)</f>
        <v>372</v>
      </c>
      <c r="D374" s="65" t="str">
        <f t="shared" si="5"/>
        <v>6H - Composite packaging, plastic receptacle</v>
      </c>
      <c r="F374" s="74" t="str">
        <f>IFERROR(VLOOKUP(ROWS($F$3:F374),$C$3:$D$380,2,FALSE),"")</f>
        <v>6H - Composite packaging, plastic receptacle</v>
      </c>
    </row>
    <row r="375" spans="1:6" x14ac:dyDescent="0.2">
      <c r="A375" s="63" t="s">
        <v>812</v>
      </c>
      <c r="B375" s="61" t="s">
        <v>813</v>
      </c>
      <c r="C375" s="63">
        <f>IF(ISNUMBER(SEARCH(MODELO!$D$16,UN!D375)),MAX(UN!$C$2:C374)+1,0)</f>
        <v>373</v>
      </c>
      <c r="D375" s="65" t="str">
        <f t="shared" si="5"/>
        <v>6P - Composite packaging, glass receptacle</v>
      </c>
      <c r="F375" s="74" t="str">
        <f>IFERROR(VLOOKUP(ROWS($F$3:F375),$C$3:$D$380,2,FALSE),"")</f>
        <v>6P - Composite packaging, glass receptacle</v>
      </c>
    </row>
    <row r="376" spans="1:6" x14ac:dyDescent="0.2">
      <c r="A376" s="63" t="s">
        <v>814</v>
      </c>
      <c r="B376" s="61" t="s">
        <v>815</v>
      </c>
      <c r="C376" s="63">
        <f>IF(ISNUMBER(SEARCH(MODELO!$D$16,UN!D376)),MAX(UN!$C$2:C375)+1,0)</f>
        <v>374</v>
      </c>
      <c r="D376" s="65" t="str">
        <f t="shared" si="5"/>
        <v>7A - Case, car</v>
      </c>
      <c r="F376" s="74" t="str">
        <f>IFERROR(VLOOKUP(ROWS($F$3:F376),$C$3:$D$380,2,FALSE),"")</f>
        <v>7A - Case, car</v>
      </c>
    </row>
    <row r="377" spans="1:6" x14ac:dyDescent="0.2">
      <c r="A377" s="63" t="s">
        <v>816</v>
      </c>
      <c r="B377" s="61" t="s">
        <v>817</v>
      </c>
      <c r="C377" s="63">
        <f>IF(ISNUMBER(SEARCH(MODELO!$D$16,UN!D377)),MAX(UN!$C$2:C376)+1,0)</f>
        <v>375</v>
      </c>
      <c r="D377" s="65" t="str">
        <f t="shared" si="5"/>
        <v>7B - Case, wooden</v>
      </c>
      <c r="F377" s="74" t="str">
        <f>IFERROR(VLOOKUP(ROWS($F$3:F377),$C$3:$D$380,2,FALSE),"")</f>
        <v>7B - Case, wooden</v>
      </c>
    </row>
    <row r="378" spans="1:6" x14ac:dyDescent="0.2">
      <c r="A378" s="63" t="s">
        <v>818</v>
      </c>
      <c r="B378" s="61" t="s">
        <v>819</v>
      </c>
      <c r="C378" s="63">
        <f>IF(ISNUMBER(SEARCH(MODELO!$D$16,UN!D378)),MAX(UN!$C$2:C377)+1,0)</f>
        <v>376</v>
      </c>
      <c r="D378" s="65" t="str">
        <f t="shared" si="5"/>
        <v>8A - Pallet, wooden</v>
      </c>
      <c r="F378" s="74" t="str">
        <f>IFERROR(VLOOKUP(ROWS($F$3:F378),$C$3:$D$380,2,FALSE),"")</f>
        <v>8A - Pallet, wooden</v>
      </c>
    </row>
    <row r="379" spans="1:6" x14ac:dyDescent="0.2">
      <c r="A379" s="63" t="s">
        <v>820</v>
      </c>
      <c r="B379" s="61" t="s">
        <v>821</v>
      </c>
      <c r="C379" s="63">
        <f>IF(ISNUMBER(SEARCH(MODELO!$D$16,UN!D379)),MAX(UN!$C$2:C378)+1,0)</f>
        <v>377</v>
      </c>
      <c r="D379" s="65" t="str">
        <f t="shared" si="5"/>
        <v>8B - Crate, wooden</v>
      </c>
      <c r="F379" s="74" t="str">
        <f>IFERROR(VLOOKUP(ROWS($F$3:F379),$C$3:$D$380,2,FALSE),"")</f>
        <v>8B - Crate, wooden</v>
      </c>
    </row>
    <row r="380" spans="1:6" ht="13.5" thickBot="1" x14ac:dyDescent="0.25">
      <c r="A380" s="66" t="s">
        <v>822</v>
      </c>
      <c r="B380" s="71" t="s">
        <v>823</v>
      </c>
      <c r="C380" s="66">
        <f>IF(ISNUMBER(SEARCH(MODELO!$D$16,UN!D380)),MAX(UN!$C$2:C379)+1,0)</f>
        <v>378</v>
      </c>
      <c r="D380" s="67" t="str">
        <f t="shared" si="5"/>
        <v>8C - Bundle, wooden</v>
      </c>
      <c r="F380" s="62" t="str">
        <f>IFERROR(VLOOKUP(ROWS($F$3:F380),$C$3:$D$380,2,FALSE),"")</f>
        <v>8C - Bundle, wooden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98"/>
  <sheetViews>
    <sheetView workbookViewId="0">
      <selection activeCell="B37" sqref="B37"/>
    </sheetView>
  </sheetViews>
  <sheetFormatPr defaultRowHeight="12.75" x14ac:dyDescent="0.2"/>
  <cols>
    <col min="2" max="2" width="58.42578125" bestFit="1" customWidth="1"/>
    <col min="3" max="3" width="18.5703125" style="20" bestFit="1" customWidth="1"/>
    <col min="4" max="4" width="63.7109375" bestFit="1" customWidth="1"/>
    <col min="5" max="5" width="24.5703125" customWidth="1"/>
    <col min="6" max="6" width="63.7109375" bestFit="1" customWidth="1"/>
  </cols>
  <sheetData>
    <row r="1" spans="1:6" x14ac:dyDescent="0.2">
      <c r="A1" s="76" t="s">
        <v>74</v>
      </c>
      <c r="B1" s="77" t="s">
        <v>824</v>
      </c>
      <c r="C1" s="76" t="s">
        <v>1373</v>
      </c>
      <c r="D1" s="78" t="s">
        <v>1112</v>
      </c>
      <c r="E1" s="79" t="s">
        <v>1425</v>
      </c>
      <c r="F1" s="80" t="s">
        <v>1374</v>
      </c>
    </row>
    <row r="2" spans="1:6" s="20" customFormat="1" x14ac:dyDescent="0.2">
      <c r="A2" s="68"/>
      <c r="B2" s="60"/>
      <c r="C2" s="68"/>
      <c r="D2" s="64"/>
      <c r="E2" s="72">
        <f>COUNTIF($F$3:F500,"?*")</f>
        <v>96</v>
      </c>
      <c r="F2" s="74"/>
    </row>
    <row r="3" spans="1:6" ht="13.5" thickBot="1" x14ac:dyDescent="0.25">
      <c r="A3" s="63" t="s">
        <v>825</v>
      </c>
      <c r="B3" s="61" t="s">
        <v>826</v>
      </c>
      <c r="C3" s="63">
        <f>IF(ISNUMBER(SEARCH(MODELO!$D$17,IMO!D3)),MAX(IMO!$C2:C$2)+1,0)</f>
        <v>1</v>
      </c>
      <c r="D3" s="65" t="str">
        <f>CONCATENATE(A3," - ",B3)</f>
        <v>1A1 - Drums/Steel/Non-removable head</v>
      </c>
      <c r="E3" s="75" t="str">
        <f ca="1">OFFSET($F$3,,,COUNTIF($F$3:F500,"?*"))</f>
        <v>1A1 - Drums/Steel/Non-removable head</v>
      </c>
      <c r="F3" s="74" t="str">
        <f>IFERROR(VLOOKUP(ROWS($F$3:F3),$C$3:$D$98,2,FALSE),"")</f>
        <v>1A1 - Drums/Steel/Non-removable head</v>
      </c>
    </row>
    <row r="4" spans="1:6" x14ac:dyDescent="0.2">
      <c r="A4" s="63" t="s">
        <v>827</v>
      </c>
      <c r="B4" s="61" t="s">
        <v>828</v>
      </c>
      <c r="C4" s="63">
        <f>IF(ISNUMBER(SEARCH(MODELO!$D$17,IMO!D4)),MAX(IMO!$C$2:C3)+1,0)</f>
        <v>2</v>
      </c>
      <c r="D4" s="65" t="str">
        <f t="shared" ref="D4:D67" si="0">CONCATENATE(A4," - ",B4)</f>
        <v>1A2 - Drums/Steel/Removable head</v>
      </c>
      <c r="E4" s="20"/>
      <c r="F4" s="74" t="str">
        <f>IFERROR(VLOOKUP(ROWS($F$3:F4),$C$3:$D$98,2,FALSE),"")</f>
        <v>1A2 - Drums/Steel/Removable head</v>
      </c>
    </row>
    <row r="5" spans="1:6" x14ac:dyDescent="0.2">
      <c r="A5" s="63" t="s">
        <v>829</v>
      </c>
      <c r="B5" s="61" t="s">
        <v>830</v>
      </c>
      <c r="C5" s="63">
        <f>IF(ISNUMBER(SEARCH(MODELO!$D$17,IMO!D5)),MAX(IMO!$C$2:C4)+1,0)</f>
        <v>3</v>
      </c>
      <c r="D5" s="65" t="str">
        <f t="shared" si="0"/>
        <v>1B1 - Drums/Aluminium/Non-removable head</v>
      </c>
      <c r="E5" s="20"/>
      <c r="F5" s="74" t="str">
        <f>IFERROR(VLOOKUP(ROWS($F$3:F5),$C$3:$D$98,2,FALSE),"")</f>
        <v>1B1 - Drums/Aluminium/Non-removable head</v>
      </c>
    </row>
    <row r="6" spans="1:6" x14ac:dyDescent="0.2">
      <c r="A6" s="63" t="s">
        <v>831</v>
      </c>
      <c r="B6" s="61" t="s">
        <v>832</v>
      </c>
      <c r="C6" s="63">
        <f>IF(ISNUMBER(SEARCH(MODELO!$D$17,IMO!D6)),MAX(IMO!$C$2:C5)+1,0)</f>
        <v>4</v>
      </c>
      <c r="D6" s="65" t="str">
        <f t="shared" si="0"/>
        <v>1B2 - Drums/Aluminium/Removable head</v>
      </c>
      <c r="E6" s="20"/>
      <c r="F6" s="74" t="str">
        <f>IFERROR(VLOOKUP(ROWS($F$3:F6),$C$3:$D$98,2,FALSE),"")</f>
        <v>1B2 - Drums/Aluminium/Removable head</v>
      </c>
    </row>
    <row r="7" spans="1:6" x14ac:dyDescent="0.2">
      <c r="A7" s="63" t="s">
        <v>774</v>
      </c>
      <c r="B7" s="61" t="s">
        <v>833</v>
      </c>
      <c r="C7" s="63">
        <f>IF(ISNUMBER(SEARCH(MODELO!$D$17,IMO!D7)),MAX(IMO!$C$2:C6)+1,0)</f>
        <v>5</v>
      </c>
      <c r="D7" s="65" t="str">
        <f t="shared" si="0"/>
        <v>1D - Drums/Plywood</v>
      </c>
      <c r="E7" s="20"/>
      <c r="F7" s="74" t="str">
        <f>IFERROR(VLOOKUP(ROWS($F$3:F7),$C$3:$D$98,2,FALSE),"")</f>
        <v>1D - Drums/Plywood</v>
      </c>
    </row>
    <row r="8" spans="1:6" x14ac:dyDescent="0.2">
      <c r="A8" s="63" t="s">
        <v>778</v>
      </c>
      <c r="B8" s="61" t="s">
        <v>834</v>
      </c>
      <c r="C8" s="63">
        <f>IF(ISNUMBER(SEARCH(MODELO!$D$17,IMO!D8)),MAX(IMO!$C$2:C7)+1,0)</f>
        <v>6</v>
      </c>
      <c r="D8" s="65" t="str">
        <f t="shared" si="0"/>
        <v>1G - Drums/Fibre</v>
      </c>
      <c r="E8" s="20"/>
      <c r="F8" s="74" t="str">
        <f>IFERROR(VLOOKUP(ROWS($F$3:F8),$C$3:$D$98,2,FALSE),"")</f>
        <v>1G - Drums/Fibre</v>
      </c>
    </row>
    <row r="9" spans="1:6" x14ac:dyDescent="0.2">
      <c r="A9" s="63" t="s">
        <v>835</v>
      </c>
      <c r="B9" s="61" t="s">
        <v>836</v>
      </c>
      <c r="C9" s="63">
        <f>IF(ISNUMBER(SEARCH(MODELO!$D$17,IMO!D9)),MAX(IMO!$C$2:C8)+1,0)</f>
        <v>7</v>
      </c>
      <c r="D9" s="65" t="str">
        <f t="shared" si="0"/>
        <v>1H1 - Drums/Plastics/Non-removable head</v>
      </c>
      <c r="E9" s="20"/>
      <c r="F9" s="74" t="str">
        <f>IFERROR(VLOOKUP(ROWS($F$3:F9),$C$3:$D$98,2,FALSE),"")</f>
        <v>1H1 - Drums/Plastics/Non-removable head</v>
      </c>
    </row>
    <row r="10" spans="1:6" x14ac:dyDescent="0.2">
      <c r="A10" s="63" t="s">
        <v>837</v>
      </c>
      <c r="B10" s="61" t="s">
        <v>838</v>
      </c>
      <c r="C10" s="63">
        <f>IF(ISNUMBER(SEARCH(MODELO!$D$17,IMO!D10)),MAX(IMO!$C$2:C9)+1,0)</f>
        <v>8</v>
      </c>
      <c r="D10" s="65" t="str">
        <f t="shared" si="0"/>
        <v>1H2 - Drums/Plastics/Removable head</v>
      </c>
      <c r="E10" s="20"/>
      <c r="F10" s="74" t="str">
        <f>IFERROR(VLOOKUP(ROWS($F$3:F10),$C$3:$D$98,2,FALSE),"")</f>
        <v>1H2 - Drums/Plastics/Removable head</v>
      </c>
    </row>
    <row r="11" spans="1:6" x14ac:dyDescent="0.2">
      <c r="A11" s="63" t="s">
        <v>839</v>
      </c>
      <c r="B11" s="61" t="s">
        <v>840</v>
      </c>
      <c r="C11" s="63">
        <f>IF(ISNUMBER(SEARCH(MODELO!$D$17,IMO!D11)),MAX(IMO!$C$2:C10)+1,0)</f>
        <v>9</v>
      </c>
      <c r="D11" s="65" t="str">
        <f t="shared" si="0"/>
        <v>1N1 - Drums/Metal, not steel/alum,non-rem.head</v>
      </c>
      <c r="E11" s="20"/>
      <c r="F11" s="74" t="str">
        <f>IFERROR(VLOOKUP(ROWS($F$3:F11),$C$3:$D$98,2,FALSE),"")</f>
        <v>1N1 - Drums/Metal, not steel/alum,non-rem.head</v>
      </c>
    </row>
    <row r="12" spans="1:6" x14ac:dyDescent="0.2">
      <c r="A12" s="63" t="s">
        <v>841</v>
      </c>
      <c r="B12" s="61" t="s">
        <v>842</v>
      </c>
      <c r="C12" s="63">
        <f>IF(ISNUMBER(SEARCH(MODELO!$D$17,IMO!D12)),MAX(IMO!$C$2:C11)+1,0)</f>
        <v>10</v>
      </c>
      <c r="D12" s="65" t="str">
        <f t="shared" si="0"/>
        <v>1N2 - Drums/Metal,not steel/alum,remov. Head</v>
      </c>
      <c r="E12" s="20"/>
      <c r="F12" s="74" t="str">
        <f>IFERROR(VLOOKUP(ROWS($F$3:F12),$C$3:$D$98,2,FALSE),"")</f>
        <v>1N2 - Drums/Metal,not steel/alum,remov. Head</v>
      </c>
    </row>
    <row r="13" spans="1:6" x14ac:dyDescent="0.2">
      <c r="A13" s="63" t="s">
        <v>843</v>
      </c>
      <c r="B13" s="61" t="s">
        <v>844</v>
      </c>
      <c r="C13" s="63">
        <f>IF(ISNUMBER(SEARCH(MODELO!$D$17,IMO!D13)),MAX(IMO!$C$2:C12)+1,0)</f>
        <v>11</v>
      </c>
      <c r="D13" s="65" t="str">
        <f t="shared" si="0"/>
        <v>11A - Steel IBC, solid products</v>
      </c>
      <c r="E13" s="20"/>
      <c r="F13" s="74" t="str">
        <f>IFERROR(VLOOKUP(ROWS($F$3:F13),$C$3:$D$98,2,FALSE),"")</f>
        <v>11A - Steel IBC, solid products</v>
      </c>
    </row>
    <row r="14" spans="1:6" x14ac:dyDescent="0.2">
      <c r="A14" s="63" t="s">
        <v>845</v>
      </c>
      <c r="B14" s="61" t="s">
        <v>846</v>
      </c>
      <c r="C14" s="63">
        <f>IF(ISNUMBER(SEARCH(MODELO!$D$17,IMO!D14)),MAX(IMO!$C$2:C13)+1,0)</f>
        <v>12</v>
      </c>
      <c r="D14" s="65" t="str">
        <f t="shared" si="0"/>
        <v>11B - Alum.IBC for solids, filled/disc by grav</v>
      </c>
      <c r="E14" s="20"/>
      <c r="F14" s="74" t="str">
        <f>IFERROR(VLOOKUP(ROWS($F$3:F14),$C$3:$D$98,2,FALSE),"")</f>
        <v>11B - Alum.IBC for solids, filled/disc by grav</v>
      </c>
    </row>
    <row r="15" spans="1:6" x14ac:dyDescent="0.2">
      <c r="A15" s="63" t="s">
        <v>847</v>
      </c>
      <c r="B15" s="61" t="s">
        <v>848</v>
      </c>
      <c r="C15" s="63">
        <f>IF(ISNUMBER(SEARCH(MODELO!$D$17,IMO!D15)),MAX(IMO!$C$2:C14)+1,0)</f>
        <v>13</v>
      </c>
      <c r="D15" s="65" t="str">
        <f t="shared" si="0"/>
        <v>11C - Wooden IBC</v>
      </c>
      <c r="E15" s="20"/>
      <c r="F15" s="74" t="str">
        <f>IFERROR(VLOOKUP(ROWS($F$3:F15),$C$3:$D$98,2,FALSE),"")</f>
        <v>11C - Wooden IBC</v>
      </c>
    </row>
    <row r="16" spans="1:6" x14ac:dyDescent="0.2">
      <c r="A16" s="63" t="s">
        <v>849</v>
      </c>
      <c r="B16" s="61" t="s">
        <v>850</v>
      </c>
      <c r="C16" s="63">
        <f>IF(ISNUMBER(SEARCH(MODELO!$D$17,IMO!D16)),MAX(IMO!$C$2:C15)+1,0)</f>
        <v>14</v>
      </c>
      <c r="D16" s="65" t="str">
        <f t="shared" si="0"/>
        <v>11D - Plywood IBCs</v>
      </c>
      <c r="E16" s="20"/>
      <c r="F16" s="74" t="str">
        <f>IFERROR(VLOOKUP(ROWS($F$3:F16),$C$3:$D$98,2,FALSE),"")</f>
        <v>11D - Plywood IBCs</v>
      </c>
    </row>
    <row r="17" spans="1:6" x14ac:dyDescent="0.2">
      <c r="A17" s="63" t="s">
        <v>851</v>
      </c>
      <c r="B17" s="61" t="s">
        <v>852</v>
      </c>
      <c r="C17" s="63">
        <f>IF(ISNUMBER(SEARCH(MODELO!$D$17,IMO!D17)),MAX(IMO!$C$2:C16)+1,0)</f>
        <v>15</v>
      </c>
      <c r="D17" s="65" t="str">
        <f t="shared" si="0"/>
        <v>11F - Rec. Wood IBC for solids, inner liner</v>
      </c>
      <c r="E17" s="20"/>
      <c r="F17" s="74" t="str">
        <f>IFERROR(VLOOKUP(ROWS($F$3:F17),$C$3:$D$98,2,FALSE),"")</f>
        <v>11F - Rec. Wood IBC for solids, inner liner</v>
      </c>
    </row>
    <row r="18" spans="1:6" x14ac:dyDescent="0.2">
      <c r="A18" s="63" t="s">
        <v>853</v>
      </c>
      <c r="B18" s="61" t="s">
        <v>854</v>
      </c>
      <c r="C18" s="63">
        <f>IF(ISNUMBER(SEARCH(MODELO!$D$17,IMO!D18)),MAX(IMO!$C$2:C17)+1,0)</f>
        <v>16</v>
      </c>
      <c r="D18" s="65" t="str">
        <f t="shared" si="0"/>
        <v>11G - Fibreboard IBC</v>
      </c>
      <c r="E18" s="20"/>
      <c r="F18" s="74" t="str">
        <f>IFERROR(VLOOKUP(ROWS($F$3:F18),$C$3:$D$98,2,FALSE),"")</f>
        <v>11G - Fibreboard IBC</v>
      </c>
    </row>
    <row r="19" spans="1:6" x14ac:dyDescent="0.2">
      <c r="A19" s="63" t="s">
        <v>855</v>
      </c>
      <c r="B19" s="61" t="s">
        <v>856</v>
      </c>
      <c r="C19" s="63">
        <f>IF(ISNUMBER(SEARCH(MODELO!$D$17,IMO!D19)),MAX(IMO!$C$2:C18)+1,0)</f>
        <v>17</v>
      </c>
      <c r="D19" s="65" t="str">
        <f t="shared" si="0"/>
        <v>11HA1 - Comp. IBC, Steel Outer, plast Inner, solids</v>
      </c>
      <c r="E19" s="20"/>
      <c r="F19" s="74" t="str">
        <f>IFERROR(VLOOKUP(ROWS($F$3:F19),$C$3:$D$98,2,FALSE),"")</f>
        <v>11HA1 - Comp. IBC, Steel Outer, plast Inner, solids</v>
      </c>
    </row>
    <row r="20" spans="1:6" x14ac:dyDescent="0.2">
      <c r="A20" s="63" t="s">
        <v>857</v>
      </c>
      <c r="B20" s="61" t="s">
        <v>858</v>
      </c>
      <c r="C20" s="63">
        <f>IF(ISNUMBER(SEARCH(MODELO!$D$17,IMO!D20)),MAX(IMO!$C$2:C19)+1,0)</f>
        <v>18</v>
      </c>
      <c r="D20" s="65" t="str">
        <f t="shared" si="0"/>
        <v>11HD2 - Comp. IBC, Plyw. Outer, flex plast., solids</v>
      </c>
      <c r="E20" s="20"/>
      <c r="F20" s="74" t="str">
        <f>IFERROR(VLOOKUP(ROWS($F$3:F20),$C$3:$D$98,2,FALSE),"")</f>
        <v>11HD2 - Comp. IBC, Plyw. Outer, flex plast., solids</v>
      </c>
    </row>
    <row r="21" spans="1:6" x14ac:dyDescent="0.2">
      <c r="A21" s="63" t="s">
        <v>859</v>
      </c>
      <c r="B21" s="61" t="s">
        <v>860</v>
      </c>
      <c r="C21" s="63">
        <f>IF(ISNUMBER(SEARCH(MODELO!$D$17,IMO!D21)),MAX(IMO!$C$2:C20)+1,0)</f>
        <v>19</v>
      </c>
      <c r="D21" s="65" t="str">
        <f t="shared" si="0"/>
        <v>11HG2 - Comp. IBC, Fibre Outer, Plast. Inner, flex</v>
      </c>
      <c r="E21" s="20"/>
      <c r="F21" s="74" t="str">
        <f>IFERROR(VLOOKUP(ROWS($F$3:F21),$C$3:$D$98,2,FALSE),"")</f>
        <v>11HG2 - Comp. IBC, Fibre Outer, Plast. Inner, flex</v>
      </c>
    </row>
    <row r="22" spans="1:6" x14ac:dyDescent="0.2">
      <c r="A22" s="63" t="s">
        <v>861</v>
      </c>
      <c r="B22" s="61" t="s">
        <v>862</v>
      </c>
      <c r="C22" s="63">
        <f>IF(ISNUMBER(SEARCH(MODELO!$D$17,IMO!D22)),MAX(IMO!$C$2:C21)+1,0)</f>
        <v>20</v>
      </c>
      <c r="D22" s="65" t="str">
        <f t="shared" si="0"/>
        <v>11H1 - Rigid plastic IBC, solids, w struct equip</v>
      </c>
      <c r="E22" s="20"/>
      <c r="F22" s="74" t="str">
        <f>IFERROR(VLOOKUP(ROWS($F$3:F22),$C$3:$D$98,2,FALSE),"")</f>
        <v>11H1 - Rigid plastic IBC, solids, w struct equip</v>
      </c>
    </row>
    <row r="23" spans="1:6" x14ac:dyDescent="0.2">
      <c r="A23" s="63" t="s">
        <v>863</v>
      </c>
      <c r="B23" s="61" t="s">
        <v>864</v>
      </c>
      <c r="C23" s="63">
        <f>IF(ISNUMBER(SEARCH(MODELO!$D$17,IMO!D23)),MAX(IMO!$C$2:C22)+1,0)</f>
        <v>21</v>
      </c>
      <c r="D23" s="65" t="str">
        <f t="shared" si="0"/>
        <v>11H2 - Rigid plastic IBC, solids, freestanding</v>
      </c>
      <c r="E23" s="20"/>
      <c r="F23" s="74" t="str">
        <f>IFERROR(VLOOKUP(ROWS($F$3:F23),$C$3:$D$98,2,FALSE),"")</f>
        <v>11H2 - Rigid plastic IBC, solids, freestanding</v>
      </c>
    </row>
    <row r="24" spans="1:6" x14ac:dyDescent="0.2">
      <c r="A24" s="63" t="s">
        <v>865</v>
      </c>
      <c r="B24" s="61" t="s">
        <v>866</v>
      </c>
      <c r="C24" s="63">
        <f>IF(ISNUMBER(SEARCH(MODELO!$D$17,IMO!D24)),MAX(IMO!$C$2:C23)+1,0)</f>
        <v>22</v>
      </c>
      <c r="D24" s="65" t="str">
        <f t="shared" si="0"/>
        <v>11N - IBC, other than steel or aluminium, for solids, filled or discharged by</v>
      </c>
      <c r="E24" s="20"/>
      <c r="F24" s="74" t="str">
        <f>IFERROR(VLOOKUP(ROWS($F$3:F24),$C$3:$D$98,2,FALSE),"")</f>
        <v>11N - IBC, other than steel or aluminium, for solids, filled or discharged by</v>
      </c>
    </row>
    <row r="25" spans="1:6" x14ac:dyDescent="0.2">
      <c r="A25" s="63" t="s">
        <v>867</v>
      </c>
      <c r="B25" s="61" t="s">
        <v>868</v>
      </c>
      <c r="C25" s="63">
        <f>IF(ISNUMBER(SEARCH(MODELO!$D$17,IMO!D25)),MAX(IMO!$C$2:C24)+1,0)</f>
        <v>23</v>
      </c>
      <c r="D25" s="65" t="str">
        <f t="shared" si="0"/>
        <v>13H1 - Flexible IBC, no coating or liner</v>
      </c>
      <c r="E25" s="20"/>
      <c r="F25" s="74" t="str">
        <f>IFERROR(VLOOKUP(ROWS($F$3:F25),$C$3:$D$98,2,FALSE),"")</f>
        <v>13H1 - Flexible IBC, no coating or liner</v>
      </c>
    </row>
    <row r="26" spans="1:6" x14ac:dyDescent="0.2">
      <c r="A26" s="63" t="s">
        <v>869</v>
      </c>
      <c r="B26" s="61" t="s">
        <v>870</v>
      </c>
      <c r="C26" s="63">
        <f>IF(ISNUMBER(SEARCH(MODELO!$D$17,IMO!D26)),MAX(IMO!$C$2:C25)+1,0)</f>
        <v>24</v>
      </c>
      <c r="D26" s="65" t="str">
        <f t="shared" si="0"/>
        <v>13H2 - Flexible IBC coated</v>
      </c>
      <c r="E26" s="20"/>
      <c r="F26" s="74" t="str">
        <f>IFERROR(VLOOKUP(ROWS($F$3:F26),$C$3:$D$98,2,FALSE),"")</f>
        <v>13H2 - Flexible IBC coated</v>
      </c>
    </row>
    <row r="27" spans="1:6" x14ac:dyDescent="0.2">
      <c r="A27" s="63" t="s">
        <v>871</v>
      </c>
      <c r="B27" s="61" t="s">
        <v>872</v>
      </c>
      <c r="C27" s="63">
        <f>IF(ISNUMBER(SEARCH(MODELO!$D$17,IMO!D27)),MAX(IMO!$C$2:C26)+1,0)</f>
        <v>25</v>
      </c>
      <c r="D27" s="65" t="str">
        <f t="shared" si="0"/>
        <v>13H3 - Flexible IBC with liner</v>
      </c>
      <c r="E27" s="20"/>
      <c r="F27" s="74" t="str">
        <f>IFERROR(VLOOKUP(ROWS($F$3:F27),$C$3:$D$98,2,FALSE),"")</f>
        <v>13H3 - Flexible IBC with liner</v>
      </c>
    </row>
    <row r="28" spans="1:6" x14ac:dyDescent="0.2">
      <c r="A28" s="63" t="s">
        <v>873</v>
      </c>
      <c r="B28" s="61" t="s">
        <v>874</v>
      </c>
      <c r="C28" s="63">
        <f>IF(ISNUMBER(SEARCH(MODELO!$D$17,IMO!D28)),MAX(IMO!$C$2:C27)+1,0)</f>
        <v>26</v>
      </c>
      <c r="D28" s="65" t="str">
        <f t="shared" si="0"/>
        <v>13H4 - Flexible IBC with coating or liner</v>
      </c>
      <c r="E28" s="20"/>
      <c r="F28" s="74" t="str">
        <f>IFERROR(VLOOKUP(ROWS($F$3:F28),$C$3:$D$98,2,FALSE),"")</f>
        <v>13H4 - Flexible IBC with coating or liner</v>
      </c>
    </row>
    <row r="29" spans="1:6" x14ac:dyDescent="0.2">
      <c r="A29" s="63" t="s">
        <v>875</v>
      </c>
      <c r="B29" s="61" t="s">
        <v>876</v>
      </c>
      <c r="C29" s="63">
        <f>IF(ISNUMBER(SEARCH(MODELO!$D$17,IMO!D29)),MAX(IMO!$C$2:C28)+1,0)</f>
        <v>27</v>
      </c>
      <c r="D29" s="65" t="str">
        <f t="shared" si="0"/>
        <v>13H5 - Flexible IBC, Plastic Film</v>
      </c>
      <c r="E29" s="20"/>
      <c r="F29" s="74" t="str">
        <f>IFERROR(VLOOKUP(ROWS($F$3:F29),$C$3:$D$98,2,FALSE),"")</f>
        <v>13H5 - Flexible IBC, Plastic Film</v>
      </c>
    </row>
    <row r="30" spans="1:6" x14ac:dyDescent="0.2">
      <c r="A30" s="63" t="s">
        <v>877</v>
      </c>
      <c r="B30" s="61" t="s">
        <v>878</v>
      </c>
      <c r="C30" s="63">
        <f>IF(ISNUMBER(SEARCH(MODELO!$D$17,IMO!D30)),MAX(IMO!$C$2:C29)+1,0)</f>
        <v>28</v>
      </c>
      <c r="D30" s="65" t="str">
        <f t="shared" si="0"/>
        <v>13L2 - IBC, flexible textile, coated</v>
      </c>
      <c r="E30" s="20"/>
      <c r="F30" s="74" t="str">
        <f>IFERROR(VLOOKUP(ROWS($F$3:F30),$C$3:$D$98,2,FALSE),"")</f>
        <v>13L2 - IBC, flexible textile, coated</v>
      </c>
    </row>
    <row r="31" spans="1:6" x14ac:dyDescent="0.2">
      <c r="A31" s="63" t="s">
        <v>879</v>
      </c>
      <c r="B31" s="61" t="s">
        <v>880</v>
      </c>
      <c r="C31" s="63">
        <f>IF(ISNUMBER(SEARCH(MODELO!$D$17,IMO!D31)),MAX(IMO!$C$2:C30)+1,0)</f>
        <v>29</v>
      </c>
      <c r="D31" s="65" t="str">
        <f t="shared" si="0"/>
        <v>13L3 - IBC, flexible Textile, with liner</v>
      </c>
      <c r="E31" s="20"/>
      <c r="F31" s="74" t="str">
        <f>IFERROR(VLOOKUP(ROWS($F$3:F31),$C$3:$D$98,2,FALSE),"")</f>
        <v>13L3 - IBC, flexible Textile, with liner</v>
      </c>
    </row>
    <row r="32" spans="1:6" x14ac:dyDescent="0.2">
      <c r="A32" s="63" t="s">
        <v>881</v>
      </c>
      <c r="B32" s="61" t="s">
        <v>882</v>
      </c>
      <c r="C32" s="63">
        <f>IF(ISNUMBER(SEARCH(MODELO!$D$17,IMO!D32)),MAX(IMO!$C$2:C31)+1,0)</f>
        <v>30</v>
      </c>
      <c r="D32" s="65" t="str">
        <f t="shared" si="0"/>
        <v>13L4 - IBC, flexible textile, coated and with liner</v>
      </c>
      <c r="E32" s="20"/>
      <c r="F32" s="74" t="str">
        <f>IFERROR(VLOOKUP(ROWS($F$3:F32),$C$3:$D$98,2,FALSE),"")</f>
        <v>13L4 - IBC, flexible textile, coated and with liner</v>
      </c>
    </row>
    <row r="33" spans="1:6" x14ac:dyDescent="0.2">
      <c r="A33" s="63" t="s">
        <v>883</v>
      </c>
      <c r="B33" s="61" t="s">
        <v>884</v>
      </c>
      <c r="C33" s="63">
        <f>IF(ISNUMBER(SEARCH(MODELO!$D$17,IMO!D33)),MAX(IMO!$C$2:C32)+1,0)</f>
        <v>31</v>
      </c>
      <c r="D33" s="65" t="str">
        <f t="shared" si="0"/>
        <v>13M1 - Flexible IBC, paper</v>
      </c>
      <c r="E33" s="20"/>
      <c r="F33" s="74" t="str">
        <f>IFERROR(VLOOKUP(ROWS($F$3:F33),$C$3:$D$98,2,FALSE),"")</f>
        <v>13M1 - Flexible IBC, paper</v>
      </c>
    </row>
    <row r="34" spans="1:6" x14ac:dyDescent="0.2">
      <c r="A34" s="63" t="s">
        <v>885</v>
      </c>
      <c r="B34" s="61" t="s">
        <v>886</v>
      </c>
      <c r="C34" s="63">
        <f>IF(ISNUMBER(SEARCH(MODELO!$D$17,IMO!D34)),MAX(IMO!$C$2:C33)+1,0)</f>
        <v>32</v>
      </c>
      <c r="D34" s="65" t="str">
        <f t="shared" si="0"/>
        <v>13M2 - Flexible IBC, paper, multi-wall, water-res.</v>
      </c>
      <c r="E34" s="20"/>
      <c r="F34" s="74" t="str">
        <f>IFERROR(VLOOKUP(ROWS($F$3:F34),$C$3:$D$98,2,FALSE),"")</f>
        <v>13M2 - Flexible IBC, paper, multi-wall, water-res.</v>
      </c>
    </row>
    <row r="35" spans="1:6" x14ac:dyDescent="0.2">
      <c r="A35" s="63" t="s">
        <v>887</v>
      </c>
      <c r="B35" s="61" t="s">
        <v>888</v>
      </c>
      <c r="C35" s="63">
        <f>IF(ISNUMBER(SEARCH(MODELO!$D$17,IMO!D35)),MAX(IMO!$C$2:C34)+1,0)</f>
        <v>33</v>
      </c>
      <c r="D35" s="65" t="str">
        <f t="shared" si="0"/>
        <v>21A - Steel IBC for solids, filled/disc u/press</v>
      </c>
      <c r="E35" s="20"/>
      <c r="F35" s="74" t="str">
        <f>IFERROR(VLOOKUP(ROWS($F$3:F35),$C$3:$D$98,2,FALSE),"")</f>
        <v>21A - Steel IBC for solids, filled/disc u/press</v>
      </c>
    </row>
    <row r="36" spans="1:6" x14ac:dyDescent="0.2">
      <c r="A36" s="63" t="s">
        <v>889</v>
      </c>
      <c r="B36" s="61" t="s">
        <v>890</v>
      </c>
      <c r="C36" s="63">
        <f>IF(ISNUMBER(SEARCH(MODELO!$D$17,IMO!D36)),MAX(IMO!$C$2:C35)+1,0)</f>
        <v>34</v>
      </c>
      <c r="D36" s="65" t="str">
        <f t="shared" si="0"/>
        <v>21B - IBC, aluminium, solids, fill/disc u/press</v>
      </c>
      <c r="E36" s="20"/>
      <c r="F36" s="74" t="str">
        <f>IFERROR(VLOOKUP(ROWS($F$3:F36),$C$3:$D$98,2,FALSE),"")</f>
        <v>21B - IBC, aluminium, solids, fill/disc u/press</v>
      </c>
    </row>
    <row r="37" spans="1:6" x14ac:dyDescent="0.2">
      <c r="A37" s="63" t="s">
        <v>891</v>
      </c>
      <c r="B37" s="61" t="s">
        <v>892</v>
      </c>
      <c r="C37" s="63">
        <f>IF(ISNUMBER(SEARCH(MODELO!$D$17,IMO!D37)),MAX(IMO!$C$2:C36)+1,0)</f>
        <v>35</v>
      </c>
      <c r="D37" s="65" t="str">
        <f t="shared" si="0"/>
        <v>21HZ1 - Comp. IBC, rigid, plast inner recept solid</v>
      </c>
      <c r="E37" s="20"/>
      <c r="F37" s="74" t="str">
        <f>IFERROR(VLOOKUP(ROWS($F$3:F37),$C$3:$D$98,2,FALSE),"")</f>
        <v>21HZ1 - Comp. IBC, rigid, plast inner recept solid</v>
      </c>
    </row>
    <row r="38" spans="1:6" x14ac:dyDescent="0.2">
      <c r="A38" s="63" t="s">
        <v>893</v>
      </c>
      <c r="B38" s="61" t="s">
        <v>894</v>
      </c>
      <c r="C38" s="63">
        <f>IF(ISNUMBER(SEARCH(MODELO!$D$17,IMO!D38)),MAX(IMO!$C$2:C37)+1,0)</f>
        <v>36</v>
      </c>
      <c r="D38" s="65" t="str">
        <f t="shared" si="0"/>
        <v>21HZ2 - Comp. IBC, flex plast inner recept solid</v>
      </c>
      <c r="E38" s="20"/>
      <c r="F38" s="74" t="str">
        <f>IFERROR(VLOOKUP(ROWS($F$3:F38),$C$3:$D$98,2,FALSE),"")</f>
        <v>21HZ2 - Comp. IBC, flex plast inner recept solid</v>
      </c>
    </row>
    <row r="39" spans="1:6" x14ac:dyDescent="0.2">
      <c r="A39" s="63" t="s">
        <v>895</v>
      </c>
      <c r="B39" s="61" t="s">
        <v>896</v>
      </c>
      <c r="C39" s="63">
        <f>IF(ISNUMBER(SEARCH(MODELO!$D$17,IMO!D39)),MAX(IMO!$C$2:C38)+1,0)</f>
        <v>37</v>
      </c>
      <c r="D39" s="65" t="str">
        <f t="shared" si="0"/>
        <v>21N - IBC other than steel or alu,solids,press</v>
      </c>
      <c r="E39" s="20"/>
      <c r="F39" s="74" t="str">
        <f>IFERROR(VLOOKUP(ROWS($F$3:F39),$C$3:$D$98,2,FALSE),"")</f>
        <v>21N - IBC other than steel or alu,solids,press</v>
      </c>
    </row>
    <row r="40" spans="1:6" x14ac:dyDescent="0.2">
      <c r="A40" s="63" t="s">
        <v>897</v>
      </c>
      <c r="B40" s="61" t="s">
        <v>898</v>
      </c>
      <c r="C40" s="63">
        <f>IF(ISNUMBER(SEARCH(MODELO!$D$17,IMO!D40)),MAX(IMO!$C$2:C39)+1,0)</f>
        <v>38</v>
      </c>
      <c r="D40" s="65" t="str">
        <f t="shared" si="0"/>
        <v>3A1 - Jerricans/Steel/Non-removable head</v>
      </c>
      <c r="E40" s="20"/>
      <c r="F40" s="74" t="str">
        <f>IFERROR(VLOOKUP(ROWS($F$3:F40),$C$3:$D$98,2,FALSE),"")</f>
        <v>3A1 - Jerricans/Steel/Non-removable head</v>
      </c>
    </row>
    <row r="41" spans="1:6" x14ac:dyDescent="0.2">
      <c r="A41" s="63" t="s">
        <v>899</v>
      </c>
      <c r="B41" s="61" t="s">
        <v>900</v>
      </c>
      <c r="C41" s="63">
        <f>IF(ISNUMBER(SEARCH(MODELO!$D$17,IMO!D41)),MAX(IMO!$C$2:C40)+1,0)</f>
        <v>39</v>
      </c>
      <c r="D41" s="65" t="str">
        <f t="shared" si="0"/>
        <v>3A2 - Jerricans/Steel/Removable head</v>
      </c>
      <c r="E41" s="20"/>
      <c r="F41" s="74" t="str">
        <f>IFERROR(VLOOKUP(ROWS($F$3:F41),$C$3:$D$98,2,FALSE),"")</f>
        <v>3A2 - Jerricans/Steel/Removable head</v>
      </c>
    </row>
    <row r="42" spans="1:6" x14ac:dyDescent="0.2">
      <c r="A42" s="63" t="s">
        <v>901</v>
      </c>
      <c r="B42" s="61" t="s">
        <v>902</v>
      </c>
      <c r="C42" s="63">
        <f>IF(ISNUMBER(SEARCH(MODELO!$D$17,IMO!D42)),MAX(IMO!$C$2:C41)+1,0)</f>
        <v>40</v>
      </c>
      <c r="D42" s="65" t="str">
        <f t="shared" si="0"/>
        <v>3B1 - Jerricans/Aluminium, non-removable head</v>
      </c>
      <c r="E42" s="20"/>
      <c r="F42" s="74" t="str">
        <f>IFERROR(VLOOKUP(ROWS($F$3:F42),$C$3:$D$98,2,FALSE),"")</f>
        <v>3B1 - Jerricans/Aluminium, non-removable head</v>
      </c>
    </row>
    <row r="43" spans="1:6" x14ac:dyDescent="0.2">
      <c r="A43" s="63" t="s">
        <v>903</v>
      </c>
      <c r="B43" s="61" t="s">
        <v>904</v>
      </c>
      <c r="C43" s="63">
        <f>IF(ISNUMBER(SEARCH(MODELO!$D$17,IMO!D43)),MAX(IMO!$C$2:C42)+1,0)</f>
        <v>41</v>
      </c>
      <c r="D43" s="65" t="str">
        <f t="shared" si="0"/>
        <v>3B2 - Jerricans/Aluminium, removable head</v>
      </c>
      <c r="E43" s="20"/>
      <c r="F43" s="74" t="str">
        <f>IFERROR(VLOOKUP(ROWS($F$3:F43),$C$3:$D$98,2,FALSE),"")</f>
        <v>3B2 - Jerricans/Aluminium, removable head</v>
      </c>
    </row>
    <row r="44" spans="1:6" x14ac:dyDescent="0.2">
      <c r="A44" s="63" t="s">
        <v>905</v>
      </c>
      <c r="B44" s="61" t="s">
        <v>906</v>
      </c>
      <c r="C44" s="63">
        <f>IF(ISNUMBER(SEARCH(MODELO!$D$17,IMO!D44)),MAX(IMO!$C$2:C43)+1,0)</f>
        <v>42</v>
      </c>
      <c r="D44" s="65" t="str">
        <f t="shared" si="0"/>
        <v>3H1 - Jerricans/Plastics/Non-removable head</v>
      </c>
      <c r="E44" s="20"/>
      <c r="F44" s="74" t="str">
        <f>IFERROR(VLOOKUP(ROWS($F$3:F44),$C$3:$D$98,2,FALSE),"")</f>
        <v>3H1 - Jerricans/Plastics/Non-removable head</v>
      </c>
    </row>
    <row r="45" spans="1:6" x14ac:dyDescent="0.2">
      <c r="A45" s="63" t="s">
        <v>907</v>
      </c>
      <c r="B45" s="61" t="s">
        <v>908</v>
      </c>
      <c r="C45" s="63">
        <f>IF(ISNUMBER(SEARCH(MODELO!$D$17,IMO!D45)),MAX(IMO!$C$2:C44)+1,0)</f>
        <v>43</v>
      </c>
      <c r="D45" s="65" t="str">
        <f t="shared" si="0"/>
        <v>3H2 - Jerricans/Plastics/Removable head</v>
      </c>
      <c r="E45" s="20"/>
      <c r="F45" s="74" t="str">
        <f>IFERROR(VLOOKUP(ROWS($F$3:F45),$C$3:$D$98,2,FALSE),"")</f>
        <v>3H2 - Jerricans/Plastics/Removable head</v>
      </c>
    </row>
    <row r="46" spans="1:6" x14ac:dyDescent="0.2">
      <c r="A46" s="63" t="s">
        <v>909</v>
      </c>
      <c r="B46" s="61" t="s">
        <v>910</v>
      </c>
      <c r="C46" s="63">
        <f>IF(ISNUMBER(SEARCH(MODELO!$D$17,IMO!D46)),MAX(IMO!$C$2:C45)+1,0)</f>
        <v>44</v>
      </c>
      <c r="D46" s="65" t="str">
        <f t="shared" si="0"/>
        <v>3N1 - Jerricans/Metal,other than steel or alu</v>
      </c>
      <c r="E46" s="20"/>
      <c r="F46" s="74" t="str">
        <f>IFERROR(VLOOKUP(ROWS($F$3:F46),$C$3:$D$98,2,FALSE),"")</f>
        <v>3N1 - Jerricans/Metal,other than steel or alu</v>
      </c>
    </row>
    <row r="47" spans="1:6" x14ac:dyDescent="0.2">
      <c r="A47" s="63" t="s">
        <v>911</v>
      </c>
      <c r="B47" s="61" t="s">
        <v>912</v>
      </c>
      <c r="C47" s="63">
        <f>IF(ISNUMBER(SEARCH(MODELO!$D$17,IMO!D47)),MAX(IMO!$C$2:C46)+1,0)</f>
        <v>45</v>
      </c>
      <c r="D47" s="65" t="str">
        <f t="shared" si="0"/>
        <v>31A - Steel IBC, liquid products</v>
      </c>
      <c r="E47" s="20"/>
      <c r="F47" s="74" t="str">
        <f>IFERROR(VLOOKUP(ROWS($F$3:F47),$C$3:$D$98,2,FALSE),"")</f>
        <v>31A - Steel IBC, liquid products</v>
      </c>
    </row>
    <row r="48" spans="1:6" x14ac:dyDescent="0.2">
      <c r="A48" s="63" t="s">
        <v>913</v>
      </c>
      <c r="B48" s="61" t="s">
        <v>914</v>
      </c>
      <c r="C48" s="63">
        <f>IF(ISNUMBER(SEARCH(MODELO!$D$17,IMO!D48)),MAX(IMO!$C$2:C47)+1,0)</f>
        <v>46</v>
      </c>
      <c r="D48" s="65" t="str">
        <f t="shared" si="0"/>
        <v>31A1 - IBC, stainless steel</v>
      </c>
      <c r="E48" s="20"/>
      <c r="F48" s="74" t="str">
        <f>IFERROR(VLOOKUP(ROWS($F$3:F48),$C$3:$D$98,2,FALSE),"")</f>
        <v>31A1 - IBC, stainless steel</v>
      </c>
    </row>
    <row r="49" spans="1:6" x14ac:dyDescent="0.2">
      <c r="A49" s="63" t="s">
        <v>915</v>
      </c>
      <c r="B49" s="61" t="s">
        <v>916</v>
      </c>
      <c r="C49" s="63">
        <f>IF(ISNUMBER(SEARCH(MODELO!$D$17,IMO!D49)),MAX(IMO!$C$2:C48)+1,0)</f>
        <v>47</v>
      </c>
      <c r="D49" s="65" t="str">
        <f t="shared" si="0"/>
        <v>31B - Aluminium IBC</v>
      </c>
      <c r="E49" s="20"/>
      <c r="F49" s="74" t="str">
        <f>IFERROR(VLOOKUP(ROWS($F$3:F49),$C$3:$D$98,2,FALSE),"")</f>
        <v>31B - Aluminium IBC</v>
      </c>
    </row>
    <row r="50" spans="1:6" x14ac:dyDescent="0.2">
      <c r="A50" s="63" t="s">
        <v>917</v>
      </c>
      <c r="B50" s="61" t="s">
        <v>918</v>
      </c>
      <c r="C50" s="63">
        <f>IF(ISNUMBER(SEARCH(MODELO!$D$17,IMO!D50)),MAX(IMO!$C$2:C49)+1,0)</f>
        <v>48</v>
      </c>
      <c r="D50" s="65" t="str">
        <f t="shared" si="0"/>
        <v>31HA1 - Comp. IBC, Steel Outer, Plast. Inner, rigid</v>
      </c>
      <c r="E50" s="20"/>
      <c r="F50" s="74" t="str">
        <f>IFERROR(VLOOKUP(ROWS($F$3:F50),$C$3:$D$98,2,FALSE),"")</f>
        <v>31HA1 - Comp. IBC, Steel Outer, Plast. Inner, rigid</v>
      </c>
    </row>
    <row r="51" spans="1:6" x14ac:dyDescent="0.2">
      <c r="A51" s="63" t="s">
        <v>919</v>
      </c>
      <c r="B51" s="61" t="s">
        <v>920</v>
      </c>
      <c r="C51" s="63">
        <f>IF(ISNUMBER(SEARCH(MODELO!$D$17,IMO!D51)),MAX(IMO!$C$2:C50)+1,0)</f>
        <v>49</v>
      </c>
      <c r="D51" s="65" t="str">
        <f t="shared" si="0"/>
        <v>31HA2 - Comp. IBC. Steel Outer, Plast Inner, flex.</v>
      </c>
      <c r="E51" s="20"/>
      <c r="F51" s="74" t="str">
        <f>IFERROR(VLOOKUP(ROWS($F$3:F51),$C$3:$D$98,2,FALSE),"")</f>
        <v>31HA2 - Comp. IBC. Steel Outer, Plast Inner, flex.</v>
      </c>
    </row>
    <row r="52" spans="1:6" x14ac:dyDescent="0.2">
      <c r="A52" s="63" t="s">
        <v>921</v>
      </c>
      <c r="B52" s="61" t="s">
        <v>922</v>
      </c>
      <c r="C52" s="63">
        <f>IF(ISNUMBER(SEARCH(MODELO!$D$17,IMO!D52)),MAX(IMO!$C$2:C51)+1,0)</f>
        <v>50</v>
      </c>
      <c r="D52" s="65" t="str">
        <f t="shared" si="0"/>
        <v>31HB1 - Comp. IBC, Alum. Outer, Plast. Inner, rigid</v>
      </c>
      <c r="E52" s="20"/>
      <c r="F52" s="74" t="str">
        <f>IFERROR(VLOOKUP(ROWS($F$3:F52),$C$3:$D$98,2,FALSE),"")</f>
        <v>31HB1 - Comp. IBC, Alum. Outer, Plast. Inner, rigid</v>
      </c>
    </row>
    <row r="53" spans="1:6" x14ac:dyDescent="0.2">
      <c r="A53" s="63" t="s">
        <v>923</v>
      </c>
      <c r="B53" s="61" t="s">
        <v>924</v>
      </c>
      <c r="C53" s="63">
        <f>IF(ISNUMBER(SEARCH(MODELO!$D$17,IMO!D53)),MAX(IMO!$C$2:C52)+1,0)</f>
        <v>51</v>
      </c>
      <c r="D53" s="65" t="str">
        <f t="shared" si="0"/>
        <v>31HB2 - Comp. IBC, Alum. Outer, Plast. Inner flex</v>
      </c>
      <c r="E53" s="20"/>
      <c r="F53" s="74" t="str">
        <f>IFERROR(VLOOKUP(ROWS($F$3:F53),$C$3:$D$98,2,FALSE),"")</f>
        <v>31HB2 - Comp. IBC, Alum. Outer, Plast. Inner flex</v>
      </c>
    </row>
    <row r="54" spans="1:6" x14ac:dyDescent="0.2">
      <c r="A54" s="63" t="s">
        <v>925</v>
      </c>
      <c r="B54" s="61" t="s">
        <v>922</v>
      </c>
      <c r="C54" s="63">
        <f>IF(ISNUMBER(SEARCH(MODELO!$D$17,IMO!D54)),MAX(IMO!$C$2:C53)+1,0)</f>
        <v>52</v>
      </c>
      <c r="D54" s="65" t="str">
        <f t="shared" si="0"/>
        <v>31HH1 - Comp. IBC, Alum. Outer, Plast. Inner, rigid</v>
      </c>
      <c r="E54" s="20"/>
      <c r="F54" s="74" t="str">
        <f>IFERROR(VLOOKUP(ROWS($F$3:F54),$C$3:$D$98,2,FALSE),"")</f>
        <v>31HH1 - Comp. IBC, Alum. Outer, Plast. Inner, rigid</v>
      </c>
    </row>
    <row r="55" spans="1:6" x14ac:dyDescent="0.2">
      <c r="A55" s="63" t="s">
        <v>926</v>
      </c>
      <c r="B55" s="61" t="s">
        <v>927</v>
      </c>
      <c r="C55" s="63">
        <f>IF(ISNUMBER(SEARCH(MODELO!$D$17,IMO!D55)),MAX(IMO!$C$2:C54)+1,0)</f>
        <v>53</v>
      </c>
      <c r="D55" s="65" t="str">
        <f t="shared" si="0"/>
        <v>31HH2 - Comp. IBC, Plast Outer, Plast. Inner, flex</v>
      </c>
      <c r="E55" s="20"/>
      <c r="F55" s="74" t="str">
        <f>IFERROR(VLOOKUP(ROWS($F$3:F55),$C$3:$D$98,2,FALSE),"")</f>
        <v>31HH2 - Comp. IBC, Plast Outer, Plast. Inner, flex</v>
      </c>
    </row>
    <row r="56" spans="1:6" x14ac:dyDescent="0.2">
      <c r="A56" s="63" t="s">
        <v>928</v>
      </c>
      <c r="B56" s="61" t="s">
        <v>929</v>
      </c>
      <c r="C56" s="63">
        <f>IF(ISNUMBER(SEARCH(MODELO!$D$17,IMO!D56)),MAX(IMO!$C$2:C55)+1,0)</f>
        <v>54</v>
      </c>
      <c r="D56" s="65" t="str">
        <f t="shared" si="0"/>
        <v>31HN1 - Comp. IBC, Metal Outer, Plast Inner, rigid</v>
      </c>
      <c r="E56" s="20"/>
      <c r="F56" s="74" t="str">
        <f>IFERROR(VLOOKUP(ROWS($F$3:F56),$C$3:$D$98,2,FALSE),"")</f>
        <v>31HN1 - Comp. IBC, Metal Outer, Plast Inner, rigid</v>
      </c>
    </row>
    <row r="57" spans="1:6" x14ac:dyDescent="0.2">
      <c r="A57" s="63" t="s">
        <v>930</v>
      </c>
      <c r="B57" s="61" t="s">
        <v>931</v>
      </c>
      <c r="C57" s="63">
        <f>IF(ISNUMBER(SEARCH(MODELO!$D$17,IMO!D57)),MAX(IMO!$C$2:C56)+1,0)</f>
        <v>55</v>
      </c>
      <c r="D57" s="65" t="str">
        <f t="shared" si="0"/>
        <v>31H1 - Rigid plastic IBC, for liquids</v>
      </c>
      <c r="E57" s="20"/>
      <c r="F57" s="74" t="str">
        <f>IFERROR(VLOOKUP(ROWS($F$3:F57),$C$3:$D$98,2,FALSE),"")</f>
        <v>31H1 - Rigid plastic IBC, for liquids</v>
      </c>
    </row>
    <row r="58" spans="1:6" x14ac:dyDescent="0.2">
      <c r="A58" s="63" t="s">
        <v>932</v>
      </c>
      <c r="B58" s="61" t="s">
        <v>933</v>
      </c>
      <c r="C58" s="63">
        <f>IF(ISNUMBER(SEARCH(MODELO!$D$17,IMO!D58)),MAX(IMO!$C$2:C57)+1,0)</f>
        <v>56</v>
      </c>
      <c r="D58" s="65" t="str">
        <f t="shared" si="0"/>
        <v>31H2 - Rigid plast. IBC f. liquids, freestanding</v>
      </c>
      <c r="E58" s="20"/>
      <c r="F58" s="74" t="str">
        <f>IFERROR(VLOOKUP(ROWS($F$3:F58),$C$3:$D$98,2,FALSE),"")</f>
        <v>31H2 - Rigid plast. IBC f. liquids, freestanding</v>
      </c>
    </row>
    <row r="59" spans="1:6" x14ac:dyDescent="0.2">
      <c r="A59" s="63" t="s">
        <v>934</v>
      </c>
      <c r="B59" s="61" t="s">
        <v>935</v>
      </c>
      <c r="C59" s="63">
        <f>IF(ISNUMBER(SEARCH(MODELO!$D$17,IMO!D59)),MAX(IMO!$C$2:C58)+1,0)</f>
        <v>57</v>
      </c>
      <c r="D59" s="65" t="str">
        <f t="shared" si="0"/>
        <v>31N - Other IBC than steel or aluminiun IBC</v>
      </c>
      <c r="E59" s="20"/>
      <c r="F59" s="74" t="str">
        <f>IFERROR(VLOOKUP(ROWS($F$3:F59),$C$3:$D$98,2,FALSE),"")</f>
        <v>31N - Other IBC than steel or aluminiun IBC</v>
      </c>
    </row>
    <row r="60" spans="1:6" x14ac:dyDescent="0.2">
      <c r="A60" s="63" t="s">
        <v>788</v>
      </c>
      <c r="B60" s="61" t="s">
        <v>936</v>
      </c>
      <c r="C60" s="63">
        <f>IF(ISNUMBER(SEARCH(MODELO!$D$17,IMO!D60)),MAX(IMO!$C$2:C59)+1,0)</f>
        <v>58</v>
      </c>
      <c r="D60" s="65" t="str">
        <f t="shared" si="0"/>
        <v>4A - Steel box</v>
      </c>
      <c r="E60" s="20"/>
      <c r="F60" s="74" t="str">
        <f>IFERROR(VLOOKUP(ROWS($F$3:F60),$C$3:$D$98,2,FALSE),"")</f>
        <v>4A - Steel box</v>
      </c>
    </row>
    <row r="61" spans="1:6" x14ac:dyDescent="0.2">
      <c r="A61" s="63" t="s">
        <v>790</v>
      </c>
      <c r="B61" s="61" t="s">
        <v>937</v>
      </c>
      <c r="C61" s="63">
        <f>IF(ISNUMBER(SEARCH(MODELO!$D$17,IMO!D61)),MAX(IMO!$C$2:C60)+1,0)</f>
        <v>59</v>
      </c>
      <c r="D61" s="65" t="str">
        <f t="shared" si="0"/>
        <v>4B - Aluminium Box</v>
      </c>
      <c r="E61" s="20"/>
      <c r="F61" s="74" t="str">
        <f>IFERROR(VLOOKUP(ROWS($F$3:F61),$C$3:$D$98,2,FALSE),"")</f>
        <v>4B - Aluminium Box</v>
      </c>
    </row>
    <row r="62" spans="1:6" x14ac:dyDescent="0.2">
      <c r="A62" s="63" t="s">
        <v>938</v>
      </c>
      <c r="B62" s="61" t="s">
        <v>939</v>
      </c>
      <c r="C62" s="63">
        <f>IF(ISNUMBER(SEARCH(MODELO!$D$17,IMO!D62)),MAX(IMO!$C$2:C61)+1,0)</f>
        <v>60</v>
      </c>
      <c r="D62" s="65" t="str">
        <f t="shared" si="0"/>
        <v>4C1 - Boxes/Natural wood/Ordinary</v>
      </c>
      <c r="E62" s="20"/>
      <c r="F62" s="74" t="str">
        <f>IFERROR(VLOOKUP(ROWS($F$3:F62),$C$3:$D$98,2,FALSE),"")</f>
        <v>4C1 - Boxes/Natural wood/Ordinary</v>
      </c>
    </row>
    <row r="63" spans="1:6" x14ac:dyDescent="0.2">
      <c r="A63" s="63" t="s">
        <v>940</v>
      </c>
      <c r="B63" s="61" t="s">
        <v>941</v>
      </c>
      <c r="C63" s="63">
        <f>IF(ISNUMBER(SEARCH(MODELO!$D$17,IMO!D63)),MAX(IMO!$C$2:C62)+1,0)</f>
        <v>61</v>
      </c>
      <c r="D63" s="65" t="str">
        <f t="shared" si="0"/>
        <v>4C2 - Boxes/Natural wood/With sift-prood walls</v>
      </c>
      <c r="E63" s="20"/>
      <c r="F63" s="74" t="str">
        <f>IFERROR(VLOOKUP(ROWS($F$3:F63),$C$3:$D$98,2,FALSE),"")</f>
        <v>4C2 - Boxes/Natural wood/With sift-prood walls</v>
      </c>
    </row>
    <row r="64" spans="1:6" x14ac:dyDescent="0.2">
      <c r="A64" s="63" t="s">
        <v>794</v>
      </c>
      <c r="B64" s="61" t="s">
        <v>942</v>
      </c>
      <c r="C64" s="63">
        <f>IF(ISNUMBER(SEARCH(MODELO!$D$17,IMO!D64)),MAX(IMO!$C$2:C63)+1,0)</f>
        <v>62</v>
      </c>
      <c r="D64" s="65" t="str">
        <f t="shared" si="0"/>
        <v>4D - Boxes/Plywood</v>
      </c>
      <c r="E64" s="20"/>
      <c r="F64" s="74" t="str">
        <f>IFERROR(VLOOKUP(ROWS($F$3:F64),$C$3:$D$98,2,FALSE),"")</f>
        <v>4D - Boxes/Plywood</v>
      </c>
    </row>
    <row r="65" spans="1:6" x14ac:dyDescent="0.2">
      <c r="A65" s="63" t="s">
        <v>796</v>
      </c>
      <c r="B65" s="61" t="s">
        <v>943</v>
      </c>
      <c r="C65" s="63">
        <f>IF(ISNUMBER(SEARCH(MODELO!$D$17,IMO!D65)),MAX(IMO!$C$2:C64)+1,0)</f>
        <v>63</v>
      </c>
      <c r="D65" s="65" t="str">
        <f t="shared" si="0"/>
        <v>4F - Boxes/Reconstituted wood</v>
      </c>
      <c r="E65" s="20"/>
      <c r="F65" s="74" t="str">
        <f>IFERROR(VLOOKUP(ROWS($F$3:F65),$C$3:$D$98,2,FALSE),"")</f>
        <v>4F - Boxes/Reconstituted wood</v>
      </c>
    </row>
    <row r="66" spans="1:6" x14ac:dyDescent="0.2">
      <c r="A66" s="63" t="s">
        <v>72</v>
      </c>
      <c r="B66" s="61" t="s">
        <v>944</v>
      </c>
      <c r="C66" s="63">
        <f>IF(ISNUMBER(SEARCH(MODELO!$D$17,IMO!D66)),MAX(IMO!$C$2:C65)+1,0)</f>
        <v>64</v>
      </c>
      <c r="D66" s="65" t="str">
        <f t="shared" si="0"/>
        <v>4G - Boxes/Fibreboard</v>
      </c>
      <c r="E66" s="20"/>
      <c r="F66" s="74" t="str">
        <f>IFERROR(VLOOKUP(ROWS($F$3:F66),$C$3:$D$98,2,FALSE),"")</f>
        <v>4G - Boxes/Fibreboard</v>
      </c>
    </row>
    <row r="67" spans="1:6" x14ac:dyDescent="0.2">
      <c r="A67" s="63" t="s">
        <v>945</v>
      </c>
      <c r="B67" s="61" t="s">
        <v>946</v>
      </c>
      <c r="C67" s="63">
        <f>IF(ISNUMBER(SEARCH(MODELO!$D$17,IMO!D67)),MAX(IMO!$C$2:C66)+1,0)</f>
        <v>65</v>
      </c>
      <c r="D67" s="65" t="str">
        <f t="shared" si="0"/>
        <v>4H1 - Boxes/Plastics/Expanded</v>
      </c>
      <c r="E67" s="20"/>
      <c r="F67" s="74" t="str">
        <f>IFERROR(VLOOKUP(ROWS($F$3:F67),$C$3:$D$98,2,FALSE),"")</f>
        <v>4H1 - Boxes/Plastics/Expanded</v>
      </c>
    </row>
    <row r="68" spans="1:6" x14ac:dyDescent="0.2">
      <c r="A68" s="63" t="s">
        <v>947</v>
      </c>
      <c r="B68" s="61" t="s">
        <v>948</v>
      </c>
      <c r="C68" s="63">
        <f>IF(ISNUMBER(SEARCH(MODELO!$D$17,IMO!D68)),MAX(IMO!$C$2:C67)+1,0)</f>
        <v>66</v>
      </c>
      <c r="D68" s="65" t="str">
        <f t="shared" ref="D68:D98" si="1">CONCATENATE(A68," - ",B68)</f>
        <v>4H2 - Boxes/Plastics/Solid</v>
      </c>
      <c r="E68" s="20"/>
      <c r="F68" s="74" t="str">
        <f>IFERROR(VLOOKUP(ROWS($F$3:F68),$C$3:$D$98,2,FALSE),"")</f>
        <v>4H2 - Boxes/Plastics/Solid</v>
      </c>
    </row>
    <row r="69" spans="1:6" x14ac:dyDescent="0.2">
      <c r="A69" s="63" t="s">
        <v>949</v>
      </c>
      <c r="B69" s="61" t="s">
        <v>950</v>
      </c>
      <c r="C69" s="63">
        <f>IF(ISNUMBER(SEARCH(MODELO!$D$17,IMO!D69)),MAX(IMO!$C$2:C68)+1,0)</f>
        <v>67</v>
      </c>
      <c r="D69" s="65" t="str">
        <f t="shared" si="1"/>
        <v>5H1 - Bags/Woven plastics/Witho inner lining</v>
      </c>
      <c r="E69" s="20"/>
      <c r="F69" s="74" t="str">
        <f>IFERROR(VLOOKUP(ROWS($F$3:F69),$C$3:$D$98,2,FALSE),"")</f>
        <v>5H1 - Bags/Woven plastics/Witho inner lining</v>
      </c>
    </row>
    <row r="70" spans="1:6" x14ac:dyDescent="0.2">
      <c r="A70" s="63" t="s">
        <v>951</v>
      </c>
      <c r="B70" s="61" t="s">
        <v>952</v>
      </c>
      <c r="C70" s="63">
        <f>IF(ISNUMBER(SEARCH(MODELO!$D$17,IMO!D70)),MAX(IMO!$C$2:C69)+1,0)</f>
        <v>68</v>
      </c>
      <c r="D70" s="65" t="str">
        <f t="shared" si="1"/>
        <v>5H2 - Bags/Woven plastics/Sift-proof</v>
      </c>
      <c r="E70" s="20"/>
      <c r="F70" s="74" t="str">
        <f>IFERROR(VLOOKUP(ROWS($F$3:F70),$C$3:$D$98,2,FALSE),"")</f>
        <v>5H2 - Bags/Woven plastics/Sift-proof</v>
      </c>
    </row>
    <row r="71" spans="1:6" x14ac:dyDescent="0.2">
      <c r="A71" s="63" t="s">
        <v>953</v>
      </c>
      <c r="B71" s="61" t="s">
        <v>954</v>
      </c>
      <c r="C71" s="63">
        <f>IF(ISNUMBER(SEARCH(MODELO!$D$17,IMO!D71)),MAX(IMO!$C$2:C70)+1,0)</f>
        <v>69</v>
      </c>
      <c r="D71" s="65" t="str">
        <f t="shared" si="1"/>
        <v>5H3 - Bags/Woven plastics/Water resistant</v>
      </c>
      <c r="E71" s="20"/>
      <c r="F71" s="74" t="str">
        <f>IFERROR(VLOOKUP(ROWS($F$3:F71),$C$3:$D$98,2,FALSE),"")</f>
        <v>5H3 - Bags/Woven plastics/Water resistant</v>
      </c>
    </row>
    <row r="72" spans="1:6" x14ac:dyDescent="0.2">
      <c r="A72" s="63" t="s">
        <v>955</v>
      </c>
      <c r="B72" s="61" t="s">
        <v>956</v>
      </c>
      <c r="C72" s="63">
        <f>IF(ISNUMBER(SEARCH(MODELO!$D$17,IMO!D72)),MAX(IMO!$C$2:C71)+1,0)</f>
        <v>70</v>
      </c>
      <c r="D72" s="65" t="str">
        <f t="shared" si="1"/>
        <v>5H4 - Bags/Plastic film</v>
      </c>
      <c r="E72" s="20"/>
      <c r="F72" s="74" t="str">
        <f>IFERROR(VLOOKUP(ROWS($F$3:F72),$C$3:$D$98,2,FALSE),"")</f>
        <v>5H4 - Bags/Plastic film</v>
      </c>
    </row>
    <row r="73" spans="1:6" x14ac:dyDescent="0.2">
      <c r="A73" s="63" t="s">
        <v>957</v>
      </c>
      <c r="B73" s="61" t="s">
        <v>958</v>
      </c>
      <c r="C73" s="63">
        <f>IF(ISNUMBER(SEARCH(MODELO!$D$17,IMO!D73)),MAX(IMO!$C$2:C72)+1,0)</f>
        <v>71</v>
      </c>
      <c r="D73" s="65" t="str">
        <f t="shared" si="1"/>
        <v>5L1 - Bags/Textile/Without inner lining o coat</v>
      </c>
      <c r="E73" s="20"/>
      <c r="F73" s="74" t="str">
        <f>IFERROR(VLOOKUP(ROWS($F$3:F73),$C$3:$D$98,2,FALSE),"")</f>
        <v>5L1 - Bags/Textile/Without inner lining o coat</v>
      </c>
    </row>
    <row r="74" spans="1:6" x14ac:dyDescent="0.2">
      <c r="A74" s="63" t="s">
        <v>959</v>
      </c>
      <c r="B74" s="61" t="s">
        <v>960</v>
      </c>
      <c r="C74" s="63">
        <f>IF(ISNUMBER(SEARCH(MODELO!$D$17,IMO!D74)),MAX(IMO!$C$2:C73)+1,0)</f>
        <v>72</v>
      </c>
      <c r="D74" s="65" t="str">
        <f t="shared" si="1"/>
        <v>5L2 - Bags/Textile/Sift-proof</v>
      </c>
      <c r="E74" s="20"/>
      <c r="F74" s="74" t="str">
        <f>IFERROR(VLOOKUP(ROWS($F$3:F74),$C$3:$D$98,2,FALSE),"")</f>
        <v>5L2 - Bags/Textile/Sift-proof</v>
      </c>
    </row>
    <row r="75" spans="1:6" x14ac:dyDescent="0.2">
      <c r="A75" s="63" t="s">
        <v>961</v>
      </c>
      <c r="B75" s="61" t="s">
        <v>962</v>
      </c>
      <c r="C75" s="63">
        <f>IF(ISNUMBER(SEARCH(MODELO!$D$17,IMO!D75)),MAX(IMO!$C$2:C74)+1,0)</f>
        <v>73</v>
      </c>
      <c r="D75" s="65" t="str">
        <f t="shared" si="1"/>
        <v>5L3 - Bags/Textile/Water resistant</v>
      </c>
      <c r="E75" s="20"/>
      <c r="F75" s="74" t="str">
        <f>IFERROR(VLOOKUP(ROWS($F$3:F75),$C$3:$D$98,2,FALSE),"")</f>
        <v>5L3 - Bags/Textile/Water resistant</v>
      </c>
    </row>
    <row r="76" spans="1:6" x14ac:dyDescent="0.2">
      <c r="A76" s="63" t="s">
        <v>963</v>
      </c>
      <c r="B76" s="61" t="s">
        <v>964</v>
      </c>
      <c r="C76" s="63">
        <f>IF(ISNUMBER(SEARCH(MODELO!$D$17,IMO!D76)),MAX(IMO!$C$2:C75)+1,0)</f>
        <v>74</v>
      </c>
      <c r="D76" s="65" t="str">
        <f t="shared" si="1"/>
        <v>5M1 - Bags/Paper/Multiwall</v>
      </c>
      <c r="E76" s="20"/>
      <c r="F76" s="74" t="str">
        <f>IFERROR(VLOOKUP(ROWS($F$3:F76),$C$3:$D$98,2,FALSE),"")</f>
        <v>5M1 - Bags/Paper/Multiwall</v>
      </c>
    </row>
    <row r="77" spans="1:6" x14ac:dyDescent="0.2">
      <c r="A77" s="63" t="s">
        <v>965</v>
      </c>
      <c r="B77" s="61" t="s">
        <v>966</v>
      </c>
      <c r="C77" s="63">
        <f>IF(ISNUMBER(SEARCH(MODELO!$D$17,IMO!D77)),MAX(IMO!$C$2:C76)+1,0)</f>
        <v>75</v>
      </c>
      <c r="D77" s="65" t="str">
        <f t="shared" si="1"/>
        <v>5M2 - Bags/Paper/Multiwall,water resistant</v>
      </c>
      <c r="E77" s="20"/>
      <c r="F77" s="74" t="str">
        <f>IFERROR(VLOOKUP(ROWS($F$3:F77),$C$3:$D$98,2,FALSE),"")</f>
        <v>5M2 - Bags/Paper/Multiwall,water resistant</v>
      </c>
    </row>
    <row r="78" spans="1:6" x14ac:dyDescent="0.2">
      <c r="A78" s="63" t="s">
        <v>967</v>
      </c>
      <c r="B78" s="61" t="s">
        <v>968</v>
      </c>
      <c r="C78" s="63">
        <f>IF(ISNUMBER(SEARCH(MODELO!$D$17,IMO!D78)),MAX(IMO!$C$2:C77)+1,0)</f>
        <v>76</v>
      </c>
      <c r="D78" s="65" t="str">
        <f t="shared" si="1"/>
        <v>51H - Flexible Plastic IBC</v>
      </c>
      <c r="E78" s="20"/>
      <c r="F78" s="74" t="str">
        <f>IFERROR(VLOOKUP(ROWS($F$3:F78),$C$3:$D$98,2,FALSE),"")</f>
        <v>51H - Flexible Plastic IBC</v>
      </c>
    </row>
    <row r="79" spans="1:6" x14ac:dyDescent="0.2">
      <c r="A79" s="63" t="s">
        <v>969</v>
      </c>
      <c r="B79" s="61" t="s">
        <v>970</v>
      </c>
      <c r="C79" s="63">
        <f>IF(ISNUMBER(SEARCH(MODELO!$D$17,IMO!D79)),MAX(IMO!$C$2:C78)+1,0)</f>
        <v>77</v>
      </c>
      <c r="D79" s="65" t="str">
        <f t="shared" si="1"/>
        <v>6HA1 - Comp.pack./plas.recep/in steel drum</v>
      </c>
      <c r="E79" s="20"/>
      <c r="F79" s="74" t="str">
        <f>IFERROR(VLOOKUP(ROWS($F$3:F79),$C$3:$D$98,2,FALSE),"")</f>
        <v>6HA1 - Comp.pack./plas.recep/in steel drum</v>
      </c>
    </row>
    <row r="80" spans="1:6" x14ac:dyDescent="0.2">
      <c r="A80" s="63" t="s">
        <v>971</v>
      </c>
      <c r="B80" s="61" t="s">
        <v>972</v>
      </c>
      <c r="C80" s="63">
        <f>IF(ISNUMBER(SEARCH(MODELO!$D$17,IMO!D80)),MAX(IMO!$C$2:C79)+1,0)</f>
        <v>78</v>
      </c>
      <c r="D80" s="65" t="str">
        <f t="shared" si="1"/>
        <v>6HA2 - Comp. Pack./plast.recep/steel crate or box</v>
      </c>
      <c r="E80" s="20"/>
      <c r="F80" s="74" t="str">
        <f>IFERROR(VLOOKUP(ROWS($F$3:F80),$C$3:$D$98,2,FALSE),"")</f>
        <v>6HA2 - Comp. Pack./plast.recep/steel crate or box</v>
      </c>
    </row>
    <row r="81" spans="1:6" x14ac:dyDescent="0.2">
      <c r="A81" s="63" t="s">
        <v>973</v>
      </c>
      <c r="B81" s="61" t="s">
        <v>974</v>
      </c>
      <c r="C81" s="63">
        <f>IF(ISNUMBER(SEARCH(MODELO!$D$17,IMO!D81)),MAX(IMO!$C$2:C80)+1,0)</f>
        <v>79</v>
      </c>
      <c r="D81" s="65" t="str">
        <f t="shared" si="1"/>
        <v>6HB1 - Comp. Pack./plas.recep/aluminium drum</v>
      </c>
      <c r="E81" s="20"/>
      <c r="F81" s="74" t="str">
        <f>IFERROR(VLOOKUP(ROWS($F$3:F81),$C$3:$D$98,2,FALSE),"")</f>
        <v>6HB1 - Comp. Pack./plas.recep/aluminium drum</v>
      </c>
    </row>
    <row r="82" spans="1:6" x14ac:dyDescent="0.2">
      <c r="A82" s="63" t="s">
        <v>975</v>
      </c>
      <c r="B82" s="61" t="s">
        <v>976</v>
      </c>
      <c r="C82" s="63">
        <f>IF(ISNUMBER(SEARCH(MODELO!$D$17,IMO!D82)),MAX(IMO!$C$2:C81)+1,0)</f>
        <v>80</v>
      </c>
      <c r="D82" s="65" t="str">
        <f t="shared" si="1"/>
        <v>6HB2 - Comp. Pack./plas.recep/alu crate or box</v>
      </c>
      <c r="E82" s="20"/>
      <c r="F82" s="74" t="str">
        <f>IFERROR(VLOOKUP(ROWS($F$3:F82),$C$3:$D$98,2,FALSE),"")</f>
        <v>6HB2 - Comp. Pack./plas.recep/alu crate or box</v>
      </c>
    </row>
    <row r="83" spans="1:6" x14ac:dyDescent="0.2">
      <c r="A83" s="63" t="s">
        <v>977</v>
      </c>
      <c r="B83" s="61" t="s">
        <v>978</v>
      </c>
      <c r="C83" s="63">
        <f>IF(ISNUMBER(SEARCH(MODELO!$D$17,IMO!D83)),MAX(IMO!$C$2:C82)+1,0)</f>
        <v>81</v>
      </c>
      <c r="D83" s="65" t="str">
        <f t="shared" si="1"/>
        <v>6HC - Comp.pack./plas.recep/in wooden box</v>
      </c>
      <c r="E83" s="20"/>
      <c r="F83" s="74" t="str">
        <f>IFERROR(VLOOKUP(ROWS($F$3:F83),$C$3:$D$98,2,FALSE),"")</f>
        <v>6HC - Comp.pack./plas.recep/in wooden box</v>
      </c>
    </row>
    <row r="84" spans="1:6" x14ac:dyDescent="0.2">
      <c r="A84" s="63" t="s">
        <v>979</v>
      </c>
      <c r="B84" s="61" t="s">
        <v>980</v>
      </c>
      <c r="C84" s="63">
        <f>IF(ISNUMBER(SEARCH(MODELO!$D$17,IMO!D84)),MAX(IMO!$C$2:C83)+1,0)</f>
        <v>82</v>
      </c>
      <c r="D84" s="65" t="str">
        <f t="shared" si="1"/>
        <v>6HD1 - Comp. Pack./plas.recep/in plywood drum</v>
      </c>
      <c r="E84" s="20"/>
      <c r="F84" s="74" t="str">
        <f>IFERROR(VLOOKUP(ROWS($F$3:F84),$C$3:$D$98,2,FALSE),"")</f>
        <v>6HD1 - Comp. Pack./plas.recep/in plywood drum</v>
      </c>
    </row>
    <row r="85" spans="1:6" x14ac:dyDescent="0.2">
      <c r="A85" s="63" t="s">
        <v>981</v>
      </c>
      <c r="B85" s="61" t="s">
        <v>982</v>
      </c>
      <c r="C85" s="63">
        <f>IF(ISNUMBER(SEARCH(MODELO!$D$17,IMO!D85)),MAX(IMO!$C$2:C84)+1,0)</f>
        <v>83</v>
      </c>
      <c r="D85" s="65" t="str">
        <f t="shared" si="1"/>
        <v>6HD2 - Comp. Pack.plas.recep/in plywood box</v>
      </c>
      <c r="E85" s="20"/>
      <c r="F85" s="74" t="str">
        <f>IFERROR(VLOOKUP(ROWS($F$3:F85),$C$3:$D$98,2,FALSE),"")</f>
        <v>6HD2 - Comp. Pack.plas.recep/in plywood box</v>
      </c>
    </row>
    <row r="86" spans="1:6" x14ac:dyDescent="0.2">
      <c r="A86" s="63" t="s">
        <v>983</v>
      </c>
      <c r="B86" s="61" t="s">
        <v>984</v>
      </c>
      <c r="C86" s="63">
        <f>IF(ISNUMBER(SEARCH(MODELO!$D$17,IMO!D86)),MAX(IMO!$C$2:C85)+1,0)</f>
        <v>84</v>
      </c>
      <c r="D86" s="65" t="str">
        <f t="shared" si="1"/>
        <v>6HG1 - Comp. Pack./ plas.recep/in fibre drum</v>
      </c>
      <c r="E86" s="20"/>
      <c r="F86" s="74" t="str">
        <f>IFERROR(VLOOKUP(ROWS($F$3:F86),$C$3:$D$98,2,FALSE),"")</f>
        <v>6HG1 - Comp. Pack./ plas.recep/in fibre drum</v>
      </c>
    </row>
    <row r="87" spans="1:6" x14ac:dyDescent="0.2">
      <c r="A87" s="63" t="s">
        <v>985</v>
      </c>
      <c r="B87" s="61" t="s">
        <v>986</v>
      </c>
      <c r="C87" s="63">
        <f>IF(ISNUMBER(SEARCH(MODELO!$D$17,IMO!D87)),MAX(IMO!$C$2:C86)+1,0)</f>
        <v>85</v>
      </c>
      <c r="D87" s="65" t="str">
        <f t="shared" si="1"/>
        <v>6HG2 - Comp. Pack./plas.recep/fibreboard box</v>
      </c>
      <c r="E87" s="20"/>
      <c r="F87" s="74" t="str">
        <f>IFERROR(VLOOKUP(ROWS($F$3:F87),$C$3:$D$98,2,FALSE),"")</f>
        <v>6HG2 - Comp. Pack./plas.recep/fibreboard box</v>
      </c>
    </row>
    <row r="88" spans="1:6" x14ac:dyDescent="0.2">
      <c r="A88" s="63" t="s">
        <v>987</v>
      </c>
      <c r="B88" s="61" t="s">
        <v>988</v>
      </c>
      <c r="C88" s="63">
        <f>IF(ISNUMBER(SEARCH(MODELO!$D$17,IMO!D88)),MAX(IMO!$C$2:C87)+1,0)</f>
        <v>86</v>
      </c>
      <c r="D88" s="65" t="str">
        <f t="shared" si="1"/>
        <v>6HH1 - Comp. Pack./ plas.recep/in plastic drum</v>
      </c>
      <c r="E88" s="20"/>
      <c r="F88" s="74" t="str">
        <f>IFERROR(VLOOKUP(ROWS($F$3:F88),$C$3:$D$98,2,FALSE),"")</f>
        <v>6HH1 - Comp. Pack./ plas.recep/in plastic drum</v>
      </c>
    </row>
    <row r="89" spans="1:6" x14ac:dyDescent="0.2">
      <c r="A89" s="63" t="s">
        <v>989</v>
      </c>
      <c r="B89" s="61" t="s">
        <v>990</v>
      </c>
      <c r="C89" s="63">
        <f>IF(ISNUMBER(SEARCH(MODELO!$D$17,IMO!D89)),MAX(IMO!$C$2:C88)+1,0)</f>
        <v>87</v>
      </c>
      <c r="D89" s="65" t="str">
        <f t="shared" si="1"/>
        <v>6HH2 - Comp. Pack./plas.recep/solid plastics box</v>
      </c>
      <c r="E89" s="20"/>
      <c r="F89" s="74" t="str">
        <f>IFERROR(VLOOKUP(ROWS($F$3:F89),$C$3:$D$98,2,FALSE),"")</f>
        <v>6HH2 - Comp. Pack./plas.recep/solid plastics box</v>
      </c>
    </row>
    <row r="90" spans="1:6" x14ac:dyDescent="0.2">
      <c r="A90" s="63" t="s">
        <v>991</v>
      </c>
      <c r="B90" s="61" t="s">
        <v>992</v>
      </c>
      <c r="C90" s="63">
        <f>IF(ISNUMBER(SEARCH(MODELO!$D$17,IMO!D90)),MAX(IMO!$C$2:C89)+1,0)</f>
        <v>88</v>
      </c>
      <c r="D90" s="65" t="str">
        <f t="shared" si="1"/>
        <v>6PA1 - Comp. Pack./Glass,porc.,stonew rec/steel</v>
      </c>
      <c r="E90" s="20"/>
      <c r="F90" s="74" t="str">
        <f>IFERROR(VLOOKUP(ROWS($F$3:F90),$C$3:$D$98,2,FALSE),"")</f>
        <v>6PA1 - Comp. Pack./Glass,porc.,stonew rec/steel</v>
      </c>
    </row>
    <row r="91" spans="1:6" x14ac:dyDescent="0.2">
      <c r="A91" s="63" t="s">
        <v>993</v>
      </c>
      <c r="B91" s="61" t="s">
        <v>994</v>
      </c>
      <c r="C91" s="63">
        <f>IF(ISNUMBER(SEARCH(MODELO!$D$17,IMO!D91)),MAX(IMO!$C$2:C90)+1,0)</f>
        <v>89</v>
      </c>
      <c r="D91" s="65" t="str">
        <f t="shared" si="1"/>
        <v>6PA2 - Comp. Pack./Glass,porc.,stonew rec/st cra</v>
      </c>
      <c r="E91" s="20"/>
      <c r="F91" s="74" t="str">
        <f>IFERROR(VLOOKUP(ROWS($F$3:F91),$C$3:$D$98,2,FALSE),"")</f>
        <v>6PA2 - Comp. Pack./Glass,porc.,stonew rec/st cra</v>
      </c>
    </row>
    <row r="92" spans="1:6" x14ac:dyDescent="0.2">
      <c r="A92" s="63" t="s">
        <v>995</v>
      </c>
      <c r="B92" s="61" t="s">
        <v>996</v>
      </c>
      <c r="C92" s="63">
        <f>IF(ISNUMBER(SEARCH(MODELO!$D$17,IMO!D92)),MAX(IMO!$C$2:C91)+1,0)</f>
        <v>90</v>
      </c>
      <c r="D92" s="65" t="str">
        <f t="shared" si="1"/>
        <v>6PC - Comp. Pack/glass,porc.,stonew rec/woo box</v>
      </c>
      <c r="E92" s="20"/>
      <c r="F92" s="74" t="str">
        <f>IFERROR(VLOOKUP(ROWS($F$3:F92),$C$3:$D$98,2,FALSE),"")</f>
        <v>6PC - Comp. Pack/glass,porc.,stonew rec/woo box</v>
      </c>
    </row>
    <row r="93" spans="1:6" x14ac:dyDescent="0.2">
      <c r="A93" s="63" t="s">
        <v>997</v>
      </c>
      <c r="B93" s="61" t="s">
        <v>998</v>
      </c>
      <c r="C93" s="63">
        <f>IF(ISNUMBER(SEARCH(MODELO!$D$17,IMO!D93)),MAX(IMO!$C$2:C92)+1,0)</f>
        <v>91</v>
      </c>
      <c r="D93" s="65" t="str">
        <f t="shared" si="1"/>
        <v>6PD1 - Comp. Pack/glass,porc.,stonew rec/ply dru</v>
      </c>
      <c r="E93" s="20"/>
      <c r="F93" s="74" t="str">
        <f>IFERROR(VLOOKUP(ROWS($F$3:F93),$C$3:$D$98,2,FALSE),"")</f>
        <v>6PD1 - Comp. Pack/glass,porc.,stonew rec/ply dru</v>
      </c>
    </row>
    <row r="94" spans="1:6" x14ac:dyDescent="0.2">
      <c r="A94" s="63" t="s">
        <v>999</v>
      </c>
      <c r="B94" s="61" t="s">
        <v>1000</v>
      </c>
      <c r="C94" s="63">
        <f>IF(ISNUMBER(SEARCH(MODELO!$D$17,IMO!D94)),MAX(IMO!$C$2:C93)+1,0)</f>
        <v>92</v>
      </c>
      <c r="D94" s="65" t="str">
        <f t="shared" si="1"/>
        <v>6PD2 - Comp. Pack/glass,porc.,stonew rec/wickerw</v>
      </c>
      <c r="E94" s="20"/>
      <c r="F94" s="74" t="str">
        <f>IFERROR(VLOOKUP(ROWS($F$3:F94),$C$3:$D$98,2,FALSE),"")</f>
        <v>6PD2 - Comp. Pack/glass,porc.,stonew rec/wickerw</v>
      </c>
    </row>
    <row r="95" spans="1:6" x14ac:dyDescent="0.2">
      <c r="A95" s="63" t="s">
        <v>1001</v>
      </c>
      <c r="B95" s="61" t="s">
        <v>1002</v>
      </c>
      <c r="C95" s="63">
        <f>IF(ISNUMBER(SEARCH(MODELO!$D$17,IMO!D95)),MAX(IMO!$C$2:C94)+1,0)</f>
        <v>93</v>
      </c>
      <c r="D95" s="65" t="str">
        <f t="shared" si="1"/>
        <v>6PG1 - Comp. Pack/glass,porc.,stonew rec/fibredr</v>
      </c>
      <c r="E95" s="20"/>
      <c r="F95" s="74" t="str">
        <f>IFERROR(VLOOKUP(ROWS($F$3:F95),$C$3:$D$98,2,FALSE),"")</f>
        <v>6PG1 - Comp. Pack/glass,porc.,stonew rec/fibredr</v>
      </c>
    </row>
    <row r="96" spans="1:6" x14ac:dyDescent="0.2">
      <c r="A96" s="63" t="s">
        <v>1003</v>
      </c>
      <c r="B96" s="61" t="s">
        <v>1004</v>
      </c>
      <c r="C96" s="63">
        <f>IF(ISNUMBER(SEARCH(MODELO!$D$17,IMO!D96)),MAX(IMO!$C$2:C95)+1,0)</f>
        <v>94</v>
      </c>
      <c r="D96" s="65" t="str">
        <f t="shared" si="1"/>
        <v>6PG2 - Comp. Pack/glass,porc.,stonew rec/fibrebo</v>
      </c>
      <c r="E96" s="20"/>
      <c r="F96" s="74" t="str">
        <f>IFERROR(VLOOKUP(ROWS($F$3:F96),$C$3:$D$98,2,FALSE),"")</f>
        <v>6PG2 - Comp. Pack/glass,porc.,stonew rec/fibrebo</v>
      </c>
    </row>
    <row r="97" spans="1:6" x14ac:dyDescent="0.2">
      <c r="A97" s="63" t="s">
        <v>1005</v>
      </c>
      <c r="B97" s="61" t="s">
        <v>1006</v>
      </c>
      <c r="C97" s="63">
        <f>IF(ISNUMBER(SEARCH(MODELO!$D$17,IMO!D97)),MAX(IMO!$C$2:C96)+1,0)</f>
        <v>95</v>
      </c>
      <c r="D97" s="65" t="str">
        <f t="shared" si="1"/>
        <v>6PH1 - Comp. Pack/glass,porc.,stonew rec/expa pl</v>
      </c>
      <c r="E97" s="20"/>
      <c r="F97" s="74" t="str">
        <f>IFERROR(VLOOKUP(ROWS($F$3:F97),$C$3:$D$98,2,FALSE),"")</f>
        <v>6PH1 - Comp. Pack/glass,porc.,stonew rec/expa pl</v>
      </c>
    </row>
    <row r="98" spans="1:6" ht="13.5" thickBot="1" x14ac:dyDescent="0.25">
      <c r="A98" s="66" t="s">
        <v>1007</v>
      </c>
      <c r="B98" s="71" t="s">
        <v>1008</v>
      </c>
      <c r="C98" s="66">
        <f>IF(ISNUMBER(SEARCH(MODELO!$D$17,IMO!D98)),MAX(IMO!$C$2:C97)+1,0)</f>
        <v>96</v>
      </c>
      <c r="D98" s="67" t="str">
        <f t="shared" si="1"/>
        <v>6PH2 - Comp. Pack/glass,porc.,stonew rec/solid pl</v>
      </c>
      <c r="E98" s="20"/>
      <c r="F98" s="62" t="str">
        <f>IFERROR(VLOOKUP(ROWS($F$3:F98),$C$3:$D$98,2,FALSE),"")</f>
        <v>6PH2 - Comp. Pack/glass,porc.,stonew rec/solid pl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13"/>
  <sheetViews>
    <sheetView workbookViewId="0">
      <selection activeCell="B37" sqref="B37"/>
    </sheetView>
  </sheetViews>
  <sheetFormatPr defaultRowHeight="12.75" x14ac:dyDescent="0.2"/>
  <cols>
    <col min="2" max="2" width="17.5703125" bestFit="1" customWidth="1"/>
    <col min="3" max="3" width="25" bestFit="1" customWidth="1"/>
  </cols>
  <sheetData>
    <row r="1" spans="1:3" x14ac:dyDescent="0.2">
      <c r="A1" s="14" t="s">
        <v>74</v>
      </c>
      <c r="B1" s="14" t="s">
        <v>1009</v>
      </c>
      <c r="C1" s="14" t="s">
        <v>1112</v>
      </c>
    </row>
    <row r="2" spans="1:3" x14ac:dyDescent="0.2">
      <c r="A2" s="14"/>
      <c r="B2" s="14"/>
      <c r="C2" s="14"/>
    </row>
    <row r="3" spans="1:3" x14ac:dyDescent="0.2">
      <c r="A3" t="s">
        <v>1010</v>
      </c>
      <c r="B3" t="s">
        <v>1011</v>
      </c>
      <c r="C3" t="str">
        <f>CONCATENATE(A3," - ",B3)</f>
        <v>CUSHI - Cushioning material</v>
      </c>
    </row>
    <row r="4" spans="1:3" x14ac:dyDescent="0.2">
      <c r="A4" t="s">
        <v>1012</v>
      </c>
      <c r="B4" t="s">
        <v>1013</v>
      </c>
      <c r="C4" t="str">
        <f t="shared" ref="C4:C13" si="0">CONCATENATE(A4," - ",B4)</f>
        <v>DIVID - Dividers</v>
      </c>
    </row>
    <row r="5" spans="1:3" x14ac:dyDescent="0.2">
      <c r="A5" t="s">
        <v>1014</v>
      </c>
      <c r="B5" t="s">
        <v>1015</v>
      </c>
      <c r="C5" t="str">
        <f t="shared" si="0"/>
        <v>FIBRE - Fibre</v>
      </c>
    </row>
    <row r="6" spans="1:3" x14ac:dyDescent="0.2">
      <c r="A6" t="s">
        <v>1016</v>
      </c>
      <c r="B6" t="s">
        <v>1017</v>
      </c>
      <c r="C6" t="str">
        <f t="shared" si="0"/>
        <v>GLASS - Glass</v>
      </c>
    </row>
    <row r="7" spans="1:3" x14ac:dyDescent="0.2">
      <c r="A7" t="s">
        <v>1018</v>
      </c>
      <c r="B7" t="s">
        <v>1019</v>
      </c>
      <c r="C7" t="str">
        <f t="shared" si="0"/>
        <v>METAL - Metal</v>
      </c>
    </row>
    <row r="8" spans="1:3" x14ac:dyDescent="0.2">
      <c r="A8" t="s">
        <v>1020</v>
      </c>
      <c r="B8" t="s">
        <v>1021</v>
      </c>
      <c r="C8" t="str">
        <f t="shared" si="0"/>
        <v>PAPER - Paper</v>
      </c>
    </row>
    <row r="9" spans="1:3" x14ac:dyDescent="0.2">
      <c r="A9" t="s">
        <v>1022</v>
      </c>
      <c r="B9" t="s">
        <v>1023</v>
      </c>
      <c r="C9" t="str">
        <f t="shared" si="0"/>
        <v>PLAST - Plastics</v>
      </c>
    </row>
    <row r="10" spans="1:3" x14ac:dyDescent="0.2">
      <c r="A10" t="s">
        <v>1024</v>
      </c>
      <c r="B10" t="s">
        <v>1025</v>
      </c>
      <c r="C10" t="str">
        <f t="shared" si="0"/>
        <v>REELS - Reels</v>
      </c>
    </row>
    <row r="11" spans="1:3" x14ac:dyDescent="0.2">
      <c r="A11" t="s">
        <v>1026</v>
      </c>
      <c r="B11" t="s">
        <v>1027</v>
      </c>
      <c r="C11" t="str">
        <f t="shared" si="0"/>
        <v>RUBBE - Rubber</v>
      </c>
    </row>
    <row r="12" spans="1:3" x14ac:dyDescent="0.2">
      <c r="A12" t="s">
        <v>1028</v>
      </c>
      <c r="B12" t="s">
        <v>1029</v>
      </c>
      <c r="C12" t="str">
        <f t="shared" si="0"/>
        <v>TEXTI - Textile</v>
      </c>
    </row>
    <row r="13" spans="1:3" x14ac:dyDescent="0.2">
      <c r="A13" t="s">
        <v>1030</v>
      </c>
      <c r="B13" t="s">
        <v>1031</v>
      </c>
      <c r="C13" t="str">
        <f t="shared" si="0"/>
        <v>WOOD - Wood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6"/>
  <sheetViews>
    <sheetView workbookViewId="0">
      <selection activeCell="B37" sqref="B37"/>
    </sheetView>
  </sheetViews>
  <sheetFormatPr defaultRowHeight="12.75" x14ac:dyDescent="0.2"/>
  <cols>
    <col min="1" max="1" width="11.7109375" bestFit="1" customWidth="1"/>
    <col min="2" max="2" width="9.7109375" bestFit="1" customWidth="1"/>
  </cols>
  <sheetData>
    <row r="1" spans="1:2" x14ac:dyDescent="0.2">
      <c r="A1" s="14" t="s">
        <v>1032</v>
      </c>
      <c r="B1" s="14" t="s">
        <v>33</v>
      </c>
    </row>
    <row r="3" spans="1:2" x14ac:dyDescent="0.2">
      <c r="A3" t="s">
        <v>1033</v>
      </c>
      <c r="B3" t="s">
        <v>1034</v>
      </c>
    </row>
    <row r="4" spans="1:2" x14ac:dyDescent="0.2">
      <c r="A4" t="s">
        <v>1035</v>
      </c>
      <c r="B4" t="s">
        <v>1036</v>
      </c>
    </row>
    <row r="5" spans="1:2" x14ac:dyDescent="0.2">
      <c r="A5" t="s">
        <v>1037</v>
      </c>
      <c r="B5" t="s">
        <v>1038</v>
      </c>
    </row>
    <row r="6" spans="1:2" x14ac:dyDescent="0.2">
      <c r="A6" t="s">
        <v>1039</v>
      </c>
      <c r="B6" t="s">
        <v>1040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36"/>
  <sheetViews>
    <sheetView workbookViewId="0">
      <selection activeCell="B37" sqref="B37"/>
    </sheetView>
  </sheetViews>
  <sheetFormatPr defaultRowHeight="12.75" x14ac:dyDescent="0.2"/>
  <cols>
    <col min="1" max="1" width="6" customWidth="1"/>
    <col min="2" max="2" width="64.42578125" bestFit="1" customWidth="1"/>
    <col min="3" max="3" width="69.5703125" bestFit="1" customWidth="1"/>
  </cols>
  <sheetData>
    <row r="1" spans="1:3" x14ac:dyDescent="0.2">
      <c r="A1" s="14" t="s">
        <v>1041</v>
      </c>
      <c r="B1" s="14" t="s">
        <v>1042</v>
      </c>
      <c r="C1" s="14" t="s">
        <v>1112</v>
      </c>
    </row>
    <row r="2" spans="1:3" x14ac:dyDescent="0.2">
      <c r="A2" s="14"/>
      <c r="B2" s="14"/>
      <c r="C2" s="14"/>
    </row>
    <row r="3" spans="1:3" x14ac:dyDescent="0.2">
      <c r="A3" t="s">
        <v>1043</v>
      </c>
      <c r="B3" t="s">
        <v>1044</v>
      </c>
      <c r="C3" t="str">
        <f>CONCATENATE(A3," - ",B3)</f>
        <v>S01 - SEGREGATION GROUP 1 - ACIDS</v>
      </c>
    </row>
    <row r="4" spans="1:3" x14ac:dyDescent="0.2">
      <c r="A4" t="s">
        <v>1045</v>
      </c>
      <c r="B4" t="s">
        <v>1046</v>
      </c>
      <c r="C4" t="str">
        <f t="shared" ref="C4:C36" si="0">CONCATENATE(A4," - ",B4)</f>
        <v>S02 - SEGREGATION GROUP 2 - AMMONIUM COMPOUNDS (EXCL. UN1444)</v>
      </c>
    </row>
    <row r="5" spans="1:3" x14ac:dyDescent="0.2">
      <c r="A5" t="s">
        <v>1047</v>
      </c>
      <c r="B5" t="s">
        <v>1048</v>
      </c>
      <c r="C5" t="str">
        <f t="shared" si="0"/>
        <v>S03 - SEGREGATION GROUP 3 - BROMATES</v>
      </c>
    </row>
    <row r="6" spans="1:3" x14ac:dyDescent="0.2">
      <c r="A6" t="s">
        <v>1049</v>
      </c>
      <c r="B6" t="s">
        <v>1050</v>
      </c>
      <c r="C6" t="str">
        <f t="shared" si="0"/>
        <v>S04 - SEGREGATION GROUP 4 - CHLORATES</v>
      </c>
    </row>
    <row r="7" spans="1:3" x14ac:dyDescent="0.2">
      <c r="A7" t="s">
        <v>1051</v>
      </c>
      <c r="B7" t="s">
        <v>1052</v>
      </c>
      <c r="C7" t="str">
        <f t="shared" si="0"/>
        <v>S05 - SEGREGATION GROUP 5 - CHLORITES</v>
      </c>
    </row>
    <row r="8" spans="1:3" x14ac:dyDescent="0.2">
      <c r="A8" t="s">
        <v>1053</v>
      </c>
      <c r="B8" t="s">
        <v>1054</v>
      </c>
      <c r="C8" t="str">
        <f t="shared" si="0"/>
        <v>S06 - SEGREGATION GROUP 6 - CYANIDES</v>
      </c>
    </row>
    <row r="9" spans="1:3" x14ac:dyDescent="0.2">
      <c r="A9" t="s">
        <v>1055</v>
      </c>
      <c r="B9" t="s">
        <v>1056</v>
      </c>
      <c r="C9" t="str">
        <f t="shared" si="0"/>
        <v>S07 - SEGREGATION GROUP 7 - HEAVY METALS AND THEIR SALTS</v>
      </c>
    </row>
    <row r="10" spans="1:3" x14ac:dyDescent="0.2">
      <c r="A10" t="s">
        <v>1057</v>
      </c>
      <c r="B10" t="s">
        <v>1058</v>
      </c>
      <c r="C10" t="str">
        <f t="shared" si="0"/>
        <v>S08 - SEGREGATION GROUP 8 - HYPOCHLORITES</v>
      </c>
    </row>
    <row r="11" spans="1:3" x14ac:dyDescent="0.2">
      <c r="A11" t="s">
        <v>1059</v>
      </c>
      <c r="B11" t="s">
        <v>1060</v>
      </c>
      <c r="C11" t="str">
        <f t="shared" si="0"/>
        <v>S09 - SEGREGATION GROUP 9 - LEAD AND ITS COMPOUNDS</v>
      </c>
    </row>
    <row r="12" spans="1:3" x14ac:dyDescent="0.2">
      <c r="A12" t="s">
        <v>1061</v>
      </c>
      <c r="B12" t="s">
        <v>1062</v>
      </c>
      <c r="C12" t="str">
        <f t="shared" si="0"/>
        <v>S10 - SEGREGATION GROUP 10 - LIQUID HALOGENATED HYDROCARBONS</v>
      </c>
    </row>
    <row r="13" spans="1:3" x14ac:dyDescent="0.2">
      <c r="A13" t="s">
        <v>1063</v>
      </c>
      <c r="B13" t="s">
        <v>1064</v>
      </c>
      <c r="C13" t="str">
        <f t="shared" si="0"/>
        <v>S11 - SEGREGATION GROUP 11 - MERCURY AND MERCURY COMPOUNDS</v>
      </c>
    </row>
    <row r="14" spans="1:3" x14ac:dyDescent="0.2">
      <c r="A14" t="s">
        <v>1065</v>
      </c>
      <c r="B14" t="s">
        <v>1066</v>
      </c>
      <c r="C14" t="str">
        <f t="shared" si="0"/>
        <v>S12 - SEGREGATION GROUP 12 - NITRITES AND THEIR MIXTURES</v>
      </c>
    </row>
    <row r="15" spans="1:3" x14ac:dyDescent="0.2">
      <c r="A15" t="s">
        <v>1067</v>
      </c>
      <c r="B15" t="s">
        <v>1068</v>
      </c>
      <c r="C15" t="str">
        <f t="shared" si="0"/>
        <v>S13 - SEGREGATION GROUP 13 - PERCHLORATES</v>
      </c>
    </row>
    <row r="16" spans="1:3" x14ac:dyDescent="0.2">
      <c r="A16" t="s">
        <v>1069</v>
      </c>
      <c r="B16" t="s">
        <v>1070</v>
      </c>
      <c r="C16" t="str">
        <f t="shared" si="0"/>
        <v>S14 - SEGREGATION GROUP 14 - PERMANGANATES</v>
      </c>
    </row>
    <row r="17" spans="1:3" x14ac:dyDescent="0.2">
      <c r="A17" t="s">
        <v>1071</v>
      </c>
      <c r="B17" t="s">
        <v>1072</v>
      </c>
      <c r="C17" t="str">
        <f t="shared" si="0"/>
        <v>S15 - SEGREGATION GROUP 15 - POWDERED METALS</v>
      </c>
    </row>
    <row r="18" spans="1:3" x14ac:dyDescent="0.2">
      <c r="A18" t="s">
        <v>1073</v>
      </c>
      <c r="B18" t="s">
        <v>1074</v>
      </c>
      <c r="C18" t="str">
        <f t="shared" si="0"/>
        <v>S16 - SEGREGATION GROUP 16 - PEROXIDES</v>
      </c>
    </row>
    <row r="19" spans="1:3" x14ac:dyDescent="0.2">
      <c r="A19" t="s">
        <v>1075</v>
      </c>
      <c r="B19" t="s">
        <v>1076</v>
      </c>
      <c r="C19" t="str">
        <f t="shared" si="0"/>
        <v>S17 - SEGREGATION GROUP 17 - AZIDES</v>
      </c>
    </row>
    <row r="20" spans="1:3" x14ac:dyDescent="0.2">
      <c r="A20" t="s">
        <v>1077</v>
      </c>
      <c r="B20" t="s">
        <v>1078</v>
      </c>
      <c r="C20" t="str">
        <f t="shared" si="0"/>
        <v>S18 - SEGREGATION GROUP 18 - ALKALIS (SEPARATED FROM ACIDS)</v>
      </c>
    </row>
    <row r="21" spans="1:3" x14ac:dyDescent="0.2">
      <c r="A21" t="s">
        <v>1079</v>
      </c>
      <c r="B21" t="s">
        <v>1080</v>
      </c>
      <c r="C21" t="str">
        <f t="shared" si="0"/>
        <v>S19 - SEGREGATION GROUP: ACETYLENE</v>
      </c>
    </row>
    <row r="22" spans="1:3" x14ac:dyDescent="0.2">
      <c r="A22" t="s">
        <v>1081</v>
      </c>
      <c r="B22" t="s">
        <v>1082</v>
      </c>
      <c r="C22" t="str">
        <f t="shared" si="0"/>
        <v>S20 - SEGREGATION GROUP: BROMINE</v>
      </c>
    </row>
    <row r="23" spans="1:3" x14ac:dyDescent="0.2">
      <c r="A23" t="s">
        <v>1083</v>
      </c>
      <c r="B23" t="s">
        <v>1084</v>
      </c>
      <c r="C23" t="str">
        <f t="shared" si="0"/>
        <v>S21 - SEGREGATION GROUP: CARBON TETRACHLORIDE</v>
      </c>
    </row>
    <row r="24" spans="1:3" x14ac:dyDescent="0.2">
      <c r="A24" t="s">
        <v>1085</v>
      </c>
      <c r="B24" t="s">
        <v>1086</v>
      </c>
      <c r="C24" t="str">
        <f t="shared" si="0"/>
        <v>S22 - SEGREGATION GROUP: CHLORINE</v>
      </c>
    </row>
    <row r="25" spans="1:3" x14ac:dyDescent="0.2">
      <c r="A25" t="s">
        <v>1087</v>
      </c>
      <c r="B25" t="s">
        <v>1088</v>
      </c>
      <c r="C25" t="str">
        <f t="shared" si="0"/>
        <v>S23 - SEGREGATION GROUP: SUPEROXIDES</v>
      </c>
    </row>
    <row r="26" spans="1:3" x14ac:dyDescent="0.2">
      <c r="A26" t="s">
        <v>1089</v>
      </c>
      <c r="B26" t="s">
        <v>1090</v>
      </c>
      <c r="C26" t="str">
        <f t="shared" si="0"/>
        <v>S24 - SEGREGATION GROUP: SULPHUR</v>
      </c>
    </row>
    <row r="27" spans="1:3" x14ac:dyDescent="0.2">
      <c r="A27" t="s">
        <v>1091</v>
      </c>
      <c r="B27" t="s">
        <v>1092</v>
      </c>
      <c r="C27" t="str">
        <f t="shared" si="0"/>
        <v>S25 - SEGREGATION GROUP: UN 2716</v>
      </c>
    </row>
    <row r="28" spans="1:3" x14ac:dyDescent="0.2">
      <c r="A28" t="s">
        <v>1093</v>
      </c>
      <c r="B28" t="s">
        <v>1094</v>
      </c>
      <c r="C28" t="str">
        <f t="shared" si="0"/>
        <v>S26 - SEGREGATION GROUP: STRONG ACIDS</v>
      </c>
    </row>
    <row r="29" spans="1:3" x14ac:dyDescent="0.2">
      <c r="A29" t="s">
        <v>1095</v>
      </c>
      <c r="B29" t="s">
        <v>1096</v>
      </c>
      <c r="C29" t="str">
        <f t="shared" si="0"/>
        <v>S27 - SEGREGATION GROUP: NITRIC OXIDES</v>
      </c>
    </row>
    <row r="30" spans="1:3" x14ac:dyDescent="0.2">
      <c r="A30" t="s">
        <v>1097</v>
      </c>
      <c r="B30" t="s">
        <v>1098</v>
      </c>
      <c r="C30" t="str">
        <f t="shared" si="0"/>
        <v>S28 - SEGREGATION GROUP: COMBUSTIBLE MATERIAL</v>
      </c>
    </row>
    <row r="31" spans="1:3" x14ac:dyDescent="0.2">
      <c r="A31" t="s">
        <v>1099</v>
      </c>
      <c r="B31" t="s">
        <v>1100</v>
      </c>
      <c r="C31" t="str">
        <f t="shared" si="0"/>
        <v>S29 - SEGREGATION GROUP: HALOGENES</v>
      </c>
    </row>
    <row r="32" spans="1:3" x14ac:dyDescent="0.2">
      <c r="A32" t="s">
        <v>1101</v>
      </c>
      <c r="B32" t="s">
        <v>1102</v>
      </c>
      <c r="C32" t="str">
        <f t="shared" si="0"/>
        <v>S30 - SEGREGATION GROUP: HYDROGEN PEROXIDES</v>
      </c>
    </row>
    <row r="33" spans="1:3" x14ac:dyDescent="0.2">
      <c r="A33" t="s">
        <v>1103</v>
      </c>
      <c r="B33" t="s">
        <v>1104</v>
      </c>
      <c r="C33" t="str">
        <f t="shared" si="0"/>
        <v>S31 - SEGREGATION GROUP: IRON OXIDE</v>
      </c>
    </row>
    <row r="34" spans="1:3" x14ac:dyDescent="0.2">
      <c r="A34" t="s">
        <v>1105</v>
      </c>
      <c r="B34" t="s">
        <v>1106</v>
      </c>
      <c r="C34" t="str">
        <f t="shared" si="0"/>
        <v>S32 - SEGREGATION GROUP: UN 1444</v>
      </c>
    </row>
    <row r="35" spans="1:3" x14ac:dyDescent="0.2">
      <c r="A35" t="s">
        <v>1107</v>
      </c>
      <c r="B35" t="s">
        <v>1108</v>
      </c>
      <c r="C35" t="str">
        <f t="shared" si="0"/>
        <v>S33 - SEGREGATION GROUP: AMMONIA</v>
      </c>
    </row>
    <row r="36" spans="1:3" x14ac:dyDescent="0.2">
      <c r="A36" t="s">
        <v>1109</v>
      </c>
      <c r="B36" t="s">
        <v>1110</v>
      </c>
      <c r="C36" t="str">
        <f t="shared" si="0"/>
        <v>S34 - SEGREGATION GROUP: HYDROGEN AND HYDROGEN MIXTURES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2"/>
  <sheetViews>
    <sheetView workbookViewId="0">
      <selection activeCell="B37" sqref="B37"/>
    </sheetView>
  </sheetViews>
  <sheetFormatPr defaultRowHeight="12.75" x14ac:dyDescent="0.2"/>
  <sheetData>
    <row r="2" spans="1:1" x14ac:dyDescent="0.2">
      <c r="A2" t="s">
        <v>1371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18</vt:i4>
      </vt:variant>
    </vt:vector>
  </HeadingPairs>
  <TitlesOfParts>
    <vt:vector size="28" baseType="lpstr">
      <vt:lpstr>MODELO</vt:lpstr>
      <vt:lpstr>POL</vt:lpstr>
      <vt:lpstr>PACKAGE</vt:lpstr>
      <vt:lpstr>UN</vt:lpstr>
      <vt:lpstr>IMO</vt:lpstr>
      <vt:lpstr>IMO MATERIAL</vt:lpstr>
      <vt:lpstr>CONTENTS</vt:lpstr>
      <vt:lpstr>SEGREGATION GROUP</vt:lpstr>
      <vt:lpstr>DATA VALIDATION BOX</vt:lpstr>
      <vt:lpstr>CALLING CODE</vt:lpstr>
      <vt:lpstr>CYLINDERS</vt:lpstr>
      <vt:lpstr>FIBRE_DRUMS</vt:lpstr>
      <vt:lpstr>FIBREBOARD_BOXES</vt:lpstr>
      <vt:lpstr>FLEXIBLE_IBC</vt:lpstr>
      <vt:lpstr>IBC_COMPOSITE</vt:lpstr>
      <vt:lpstr>PALLETS</vt:lpstr>
      <vt:lpstr>PAPER_BAGS</vt:lpstr>
      <vt:lpstr>PLASTIC_DRUMS</vt:lpstr>
      <vt:lpstr>PLASTIC_FILM_BAGS</vt:lpstr>
      <vt:lpstr>PLASTIC_JERRICAN</vt:lpstr>
      <vt:lpstr>MODELO!Print_Area</vt:lpstr>
      <vt:lpstr>SHRINK_WRAPPED</vt:lpstr>
      <vt:lpstr>STEEL_DRUMS</vt:lpstr>
      <vt:lpstr>STEEL_JERRICANS</vt:lpstr>
      <vt:lpstr>STRETCH_WRAPPED</vt:lpstr>
      <vt:lpstr>TRAY</vt:lpstr>
      <vt:lpstr>VEHICLE</vt:lpstr>
      <vt:lpstr>WOODEN_BOXES</vt:lpstr>
    </vt:vector>
  </TitlesOfParts>
  <Company>Hapag-Lloyd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Otero, Fellipe</dc:creator>
  <cp:lastModifiedBy>Silva, Jefferson</cp:lastModifiedBy>
  <cp:lastPrinted>2018-10-08T17:00:37Z</cp:lastPrinted>
  <dcterms:created xsi:type="dcterms:W3CDTF">2018-09-19T19:07:14Z</dcterms:created>
  <dcterms:modified xsi:type="dcterms:W3CDTF">2021-03-19T17:57:08Z</dcterms:modified>
</cp:coreProperties>
</file>